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<sst xmlns="http://schemas.openxmlformats.org/spreadsheetml/2006/main" count="1870" uniqueCount="666">
  <si>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</si>
  <si>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</si>
  <si>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</si>
  <si>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</si>
  <si>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</si>
  <si>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</si>
  <si>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</si>
  <si>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</si>
  <si>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</si>
  <si>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</si>
  <si>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</si>
  <si>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</si>
  <si>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</si>
  <si>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</si>
  <si>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</si>
  <si>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</si>
  <si>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</si>
  <si>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</si>
  <si>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</si>
  <si>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</si>
  <si>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</si>
  <si>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</si>
  <si>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</si>
  <si>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</si>
  <si>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</si>
  <si>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</si>
  <si>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</si>
  <si>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</si>
  <si>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</si>
  <si>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</si>
  <si>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</si>
  <si>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</si>
  <si>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</si>
  <si>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</si>
  <si>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</si>
  <si>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</si>
  <si>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</si>
  <si>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</si>
  <si>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</si>
  <si>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</si>
  <si>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</si>
  <si>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</si>
  <si>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</si>
  <si>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</si>
  <si>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</si>
  <si>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</si>
  <si>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</si>
  <si>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</si>
  <si>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</si>
  <si>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</si>
  <si>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</si>
  <si>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</si>
  <si>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</si>
  <si>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</si>
  <si>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</si>
  <si>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</si>
  <si>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</si>
  <si>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</si>
  <si>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</si>
  <si>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</si>
  <si>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</si>
  <si>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</si>
  <si>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</si>
  <si>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</si>
  <si>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</si>
  <si>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</si>
  <si>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</si>
  <si>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</si>
  <si>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</si>
  <si>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</si>
  <si>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</si>
  <si>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</si>
  <si>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</si>
  <si>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</si>
  <si>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</si>
  <si>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</si>
  <si>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</si>
  <si>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</si>
  <si>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</si>
  <si>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</si>
  <si>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</si>
  <si>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</si>
  <si>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</si>
  <si>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</si>
  <si>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</si>
  <si>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</si>
  <si>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</si>
  <si>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</si>
  <si>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</si>
  <si>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</si>
  <si>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</si>
  <si>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</si>
  <si>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</si>
  <si>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</si>
  <si>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</si>
  <si>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</si>
  <si>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</si>
  <si>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</si>
  <si>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</si>
  <si>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</si>
  <si>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</si>
  <si>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</si>
  <si>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</si>
  <si>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</si>
  <si>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</si>
  <si>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</si>
  <si>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</si>
  <si>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</si>
  <si>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</si>
  <si>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</si>
  <si>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</si>
  <si>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</si>
  <si>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</si>
  <si>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</si>
  <si>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</si>
  <si>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</si>
  <si>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</si>
  <si>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</si>
  <si>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</si>
  <si>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</si>
  <si>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</si>
  <si>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</si>
  <si>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</si>
  <si>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</si>
  <si>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</si>
  <si>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</si>
  <si>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</si>
  <si>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</si>
  <si>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</si>
  <si>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</si>
  <si>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</si>
  <si>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</si>
  <si>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</si>
  <si>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</si>
  <si>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</si>
  <si>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</si>
  <si>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</si>
  <si>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</si>
  <si>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</si>
  <si>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</si>
  <si>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</si>
  <si>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</si>
  <si>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</si>
  <si>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</si>
  <si>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</si>
  <si>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</si>
  <si>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</si>
  <si>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</si>
  <si>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</si>
  <si>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</si>
  <si>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</si>
  <si>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</si>
  <si>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</si>
  <si>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</si>
  <si>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</si>
  <si>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</si>
  <si>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</si>
  <si>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</si>
  <si>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</si>
  <si>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</si>
  <si>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</si>
  <si>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</si>
  <si>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</si>
  <si>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</si>
  <si>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</si>
  <si>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</si>
  <si>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</si>
  <si>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</si>
  <si>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</si>
  <si>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</si>
  <si>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</si>
  <si>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</si>
  <si>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</si>
  <si>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</si>
  <si>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</si>
  <si>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</si>
  <si>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</si>
  <si>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</si>
  <si>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</si>
  <si>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</si>
  <si>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</si>
  <si>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</si>
  <si>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</si>
  <si>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</si>
  <si>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</si>
  <si>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</si>
  <si>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</si>
  <si>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</si>
  <si>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</si>
  <si>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</si>
  <si>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</si>
  <si>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</si>
  <si>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</si>
  <si>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</si>
  <si>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</si>
  <si>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</si>
  <si>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</si>
  <si>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</si>
  <si>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</si>
  <si>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</si>
  <si>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</si>
  <si>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</si>
  <si>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</si>
  <si>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</si>
  <si>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</si>
  <si>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</si>
  <si>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</si>
  <si>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</si>
  <si>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</si>
  <si>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</si>
  <si>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</si>
  <si>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</si>
  <si>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</si>
  <si>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</si>
  <si>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</si>
  <si>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</si>
  <si>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</si>
  <si>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</si>
  <si>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</si>
  <si>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</si>
  <si>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</si>
  <si>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</si>
  <si>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</si>
  <si>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</si>
  <si>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</si>
  <si>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</si>
  <si>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</si>
  <si>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</si>
  <si>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</si>
  <si>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</si>
  <si>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</si>
  <si>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</si>
  <si>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</si>
  <si>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</si>
  <si>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</si>
  <si>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</si>
  <si>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</si>
  <si>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</si>
  <si>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</si>
  <si>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</si>
  <si>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</si>
  <si>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</si>
  <si>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</si>
  <si>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</si>
  <si>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</si>
  <si>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</si>
  <si>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</si>
  <si>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</si>
  <si>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</si>
  <si>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</si>
  <si>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</si>
  <si>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</si>
  <si>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</si>
  <si>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</si>
  <si>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</si>
  <si>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</si>
  <si>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</si>
  <si>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</si>
  <si>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</si>
  <si>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</si>
  <si>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</si>
  <si>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</si>
  <si>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</si>
  <si>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</si>
  <si>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</si>
  <si>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</si>
  <si>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</si>
  <si>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</si>
  <si>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</si>
  <si>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</si>
  <si>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</si>
  <si>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</si>
  <si>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</si>
  <si>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</si>
  <si>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</si>
  <si>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</si>
  <si>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</si>
  <si>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</si>
  <si>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</si>
  <si>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</si>
  <si>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</si>
  <si>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</si>
  <si>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</si>
  <si>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</si>
  <si>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</si>
  <si>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</si>
  <si>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</si>
  <si>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</si>
  <si>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</si>
  <si>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</si>
  <si>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</si>
  <si>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</si>
  <si>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</si>
  <si>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</si>
  <si>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</si>
  <si>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</si>
  <si>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</si>
  <si>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</si>
  <si>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</si>
  <si>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</si>
  <si>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</si>
  <si>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</si>
  <si>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</si>
  <si>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</si>
  <si>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</si>
  <si>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</si>
  <si>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</si>
  <si>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</si>
  <si>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</si>
  <si>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</si>
  <si>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</si>
  <si>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</si>
  <si>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</si>
  <si>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</si>
  <si>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</si>
  <si>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</si>
  <si>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</si>
  <si>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</si>
  <si>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</si>
  <si>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</si>
  <si>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</si>
  <si>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</si>
  <si>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</si>
  <si>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</si>
  <si>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</si>
  <si>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</si>
  <si>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</si>
  <si>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</si>
  <si>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</si>
  <si>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</si>
  <si>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</si>
  <si>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</si>
  <si>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</si>
  <si>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</si>
  <si>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</si>
  <si>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</si>
  <si>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</si>
  <si>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</si>
  <si>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</si>
  <si>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</si>
  <si>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</si>
  <si>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</si>
  <si>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</si>
  <si>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</si>
  <si>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</si>
  <si>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</si>
  <si>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</si>
  <si>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</si>
  <si>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</si>
  <si>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</si>
  <si>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</si>
  <si>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</si>
  <si>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</si>
  <si>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</si>
  <si>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</si>
  <si>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</si>
  <si>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</si>
  <si>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</si>
  <si>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</si>
  <si>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</si>
  <si>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</si>
  <si>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</si>
  <si>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</si>
  <si>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</si>
  <si>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</si>
  <si>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</si>
  <si>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</si>
  <si>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</si>
  <si>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</si>
  <si>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</si>
  <si>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</si>
  <si>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</si>
  <si>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</si>
  <si>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</si>
  <si>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</si>
  <si>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</si>
  <si>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</si>
  <si>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</si>
  <si>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</si>
  <si>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</si>
  <si>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</si>
  <si>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</si>
  <si>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</si>
  <si>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</si>
  <si>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</si>
  <si>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</si>
  <si>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</si>
  <si>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</si>
  <si>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</si>
  <si>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</si>
  <si>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</si>
  <si>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</si>
  <si>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</si>
  <si>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</si>
  <si>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</si>
  <si>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</si>
  <si>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</si>
  <si>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</si>
  <si>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</si>
  <si>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</si>
  <si>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</si>
  <si>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</si>
  <si>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</si>
  <si>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</si>
  <si>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</si>
  <si>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</si>
  <si>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</si>
  <si>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</si>
  <si>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</si>
  <si>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</si>
  <si>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</si>
  <si>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</si>
  <si>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</si>
  <si>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</si>
  <si>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</si>
  <si>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</si>
  <si>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</si>
  <si>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</si>
  <si>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</si>
  <si>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</si>
  <si>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</si>
  <si>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</si>
  <si>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</si>
  <si>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</si>
  <si>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</si>
  <si>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</si>
  <si>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</si>
  <si>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</si>
  <si>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</si>
  <si>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</si>
  <si>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</si>
  <si>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</si>
  <si>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</si>
  <si>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</si>
  <si>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</si>
  <si>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</si>
  <si>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</si>
  <si>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</si>
  <si>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</si>
  <si>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</si>
  <si>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</si>
  <si>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</si>
  <si>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</si>
  <si>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</si>
  <si>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</si>
  <si>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</si>
  <si>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</si>
  <si>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</si>
  <si>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</si>
  <si>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</si>
  <si>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</si>
  <si>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</si>
  <si>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</si>
  <si>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</si>
  <si>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</si>
  <si>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</si>
  <si>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</si>
  <si>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</si>
  <si>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</si>
  <si>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</si>
  <si>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</si>
  <si>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</si>
  <si>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</si>
  <si>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</si>
  <si>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</si>
  <si>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</si>
  <si>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</si>
  <si>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</si>
  <si>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</si>
  <si>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</si>
  <si>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</si>
  <si>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</si>
  <si>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</si>
  <si>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</si>
  <si>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</si>
  <si>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</si>
  <si>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</si>
  <si>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</si>
  <si>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</si>
  <si>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</si>
  <si>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</si>
  <si>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</si>
  <si>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</si>
  <si>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</si>
  <si>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</si>
  <si>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</si>
  <si>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</si>
  <si>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</si>
  <si>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</si>
  <si>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</si>
  <si>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</si>
  <si>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</si>
  <si>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</si>
  <si>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</si>
  <si>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</si>
  <si>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</si>
  <si>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</si>
  <si>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</si>
  <si>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</si>
  <si>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</si>
  <si>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</si>
  <si>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</si>
  <si>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</si>
  <si>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</si>
  <si>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</si>
  <si>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</si>
  <si>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</si>
  <si>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</si>
  <si>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</si>
  <si>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</si>
  <si>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</si>
  <si>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</si>
  <si>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</si>
  <si>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</si>
  <si>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</si>
  <si>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</si>
  <si>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</si>
  <si>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</si>
  <si>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</si>
  <si>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</si>
  <si>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</si>
  <si>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</si>
  <si>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</si>
  <si>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</si>
  <si>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</si>
  <si>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</si>
  <si>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</si>
  <si>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</si>
  <si>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</si>
  <si>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</si>
  <si>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</si>
  <si>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</si>
  <si>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</si>
  <si>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</si>
  <si>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</si>
  <si>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</si>
  <si>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</si>
  <si>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</si>
  <si>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</si>
  <si>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</si>
  <si>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</si>
  <si>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</si>
  <si>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</si>
  <si>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</si>
  <si>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</si>
  <si>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</si>
  <si>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</si>
  <si>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</si>
  <si>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</si>
  <si>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</si>
  <si>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</si>
  <si>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</si>
  <si>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</si>
  <si>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</si>
  <si>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</si>
  <si>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</si>
  <si>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</si>
  <si>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</si>
  <si>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</si>
  <si>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</si>
  <si>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</si>
  <si>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</si>
  <si>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</si>
  <si>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</si>
  <si>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</si>
  <si>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</si>
  <si>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</si>
  <si>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</si>
  <si>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</si>
  <si>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</si>
  <si>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</si>
  <si>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</si>
  <si>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</si>
  <si>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</si>
  <si>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</si>
  <si>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</si>
  <si>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</si>
  <si>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</si>
  <si>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</si>
  <si>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</si>
  <si>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</si>
  <si>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</si>
  <si>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</si>
  <si>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</si>
  <si>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</si>
  <si>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</si>
  <si>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</si>
  <si>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</si>
  <si>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</si>
  <si>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</si>
  <si>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</si>
  <si>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</si>
  <si>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</si>
  <si>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</si>
  <si>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</si>
  <si>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</si>
  <si>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</si>
  <si>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</si>
  <si>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</si>
  <si>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</si>
  <si>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</si>
  <si>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</si>
  <si>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</si>
  <si>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</si>
  <si>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</si>
  <si>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</si>
  <si>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</si>
  <si>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</si>
  <si>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</si>
  <si>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</si>
  <si>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</si>
  <si>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</si>
  <si>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</si>
  <si>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</si>
  <si>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</si>
  <si>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</si>
  <si>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</si>
  <si>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</si>
  <si>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</si>
  <si>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</si>
  <si>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</si>
  <si>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</si>
  <si>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</si>
  <si>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</si>
  <si>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</si>
  <si>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</si>
  <si>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</si>
  <si>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</si>
  <si>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</si>
  <si>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</si>
  <si>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</si>
  <si>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</si>
  <si>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</si>
  <si>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</si>
  <si>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</si>
  <si>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</si>
  <si>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</si>
  <si>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</si>
  <si>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</si>
  <si>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</si>
  <si>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</si>
  <si>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</si>
  <si>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</si>
  <si>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</si>
  <si>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</si>
  <si>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</si>
  <si>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</si>
  <si>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</si>
  <si>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</si>
  <si>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</si>
  <si>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</si>
  <si>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</si>
  <si>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</si>
  <si>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</si>
  <si>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БГ АГРО АД</t>
  </si>
  <si>
    <t>148111353</t>
  </si>
  <si>
    <t>НЕНКО  ИЛИЕВ  НЕНКОВ</t>
  </si>
  <si>
    <t>Председател на съвета на Директорите</t>
  </si>
  <si>
    <t>Варна, ул."Генерал Колев" 12</t>
  </si>
  <si>
    <t>052/601656</t>
  </si>
  <si>
    <t>052/601803</t>
  </si>
  <si>
    <t>bgagro@bgagro.bg</t>
  </si>
  <si>
    <t>www.bgagro.bg</t>
  </si>
  <si>
    <t>Х3News</t>
  </si>
  <si>
    <t>Булконсулт ЕООД Теодора Николаева Василева</t>
  </si>
  <si>
    <t>Управител на Булконсулт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</si>
</sst>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0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74" fontId="4" fillId="0" borderId="0" xfId="62" applyNumberFormat="1" applyFont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8" fillId="33" borderId="18" xfId="62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7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0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5" borderId="19" xfId="62" applyNumberFormat="1" applyFont="1" applyFill="1" applyBorder="1" applyAlignment="1" applyProtection="1">
      <alignment vertical="top"/>
      <protection locked="0"/>
    </xf>
    <xf numFmtId="3" fontId="4" fillId="35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9" fillId="33" borderId="18" xfId="62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1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8" fillId="33" borderId="18" xfId="62" applyNumberFormat="1" applyFont="1" applyFill="1" applyBorder="1" applyAlignment="1" applyProtection="1">
      <alignment vertical="top" wrapText="1"/>
      <protection/>
    </xf>
    <xf numFmtId="49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49" fontId="3" fillId="0" borderId="20" xfId="62" applyNumberFormat="1" applyFont="1" applyFill="1" applyBorder="1" applyAlignment="1" applyProtection="1">
      <alignment horizontal="right" vertical="top" wrapText="1"/>
      <protection/>
    </xf>
    <xf numFmtId="0" fontId="8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8" fillId="33" borderId="15" xfId="62" applyNumberFormat="1" applyFont="1" applyFill="1" applyBorder="1" applyAlignment="1" applyProtection="1">
      <alignment vertical="top" wrapText="1"/>
      <protection/>
    </xf>
    <xf numFmtId="0" fontId="9" fillId="33" borderId="21" xfId="62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top" wrapText="1"/>
      <protection/>
    </xf>
    <xf numFmtId="0" fontId="3" fillId="0" borderId="22" xfId="62" applyFont="1" applyBorder="1" applyAlignment="1" applyProtection="1">
      <alignment horizontal="center" vertical="top" wrapText="1"/>
      <protection/>
    </xf>
    <xf numFmtId="0" fontId="8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49" fontId="3" fillId="34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0" xfId="62" applyNumberFormat="1" applyFont="1" applyBorder="1" applyAlignment="1" applyProtection="1">
      <alignment horizontal="right" vertical="top" wrapText="1"/>
      <protection/>
    </xf>
    <xf numFmtId="1" fontId="9" fillId="33" borderId="21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8" fillId="33" borderId="23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0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0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3" fillId="0" borderId="19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8" fillId="0" borderId="18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0" fillId="0" borderId="21" xfId="64" applyFont="1" applyBorder="1" applyAlignment="1" applyProtection="1">
      <alignment horizontal="right" vertical="center" wrapText="1"/>
      <protection/>
    </xf>
    <xf numFmtId="0" fontId="10" fillId="0" borderId="20" xfId="64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left" vertical="center" wrapText="1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4" fillId="0" borderId="22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0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3" fillId="0" borderId="22" xfId="64" applyNumberFormat="1" applyFont="1" applyBorder="1" applyAlignment="1" applyProtection="1">
      <alignment vertical="center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left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5" xfId="63" applyFont="1" applyBorder="1" applyAlignment="1" applyProtection="1">
      <alignment wrapText="1"/>
      <protection/>
    </xf>
    <xf numFmtId="3" fontId="4" fillId="35" borderId="26" xfId="62" applyNumberFormat="1" applyFont="1" applyFill="1" applyBorder="1" applyAlignment="1" applyProtection="1">
      <alignment vertical="top"/>
      <protection locked="0"/>
    </xf>
    <xf numFmtId="3" fontId="4" fillId="35" borderId="27" xfId="62" applyNumberFormat="1" applyFont="1" applyFill="1" applyBorder="1" applyAlignment="1" applyProtection="1">
      <alignment vertical="top"/>
      <protection locked="0"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Fill="1" applyBorder="1" applyAlignment="1" applyProtection="1">
      <alignment horizontal="center" vertical="center" wrapText="1"/>
      <protection/>
    </xf>
    <xf numFmtId="49" fontId="3" fillId="0" borderId="22" xfId="63" applyNumberFormat="1" applyFont="1" applyFill="1" applyBorder="1" applyAlignment="1" applyProtection="1">
      <alignment horizontal="center" vertical="center" wrapText="1"/>
      <protection/>
    </xf>
    <xf numFmtId="0" fontId="10" fillId="0" borderId="28" xfId="63" applyFont="1" applyBorder="1" applyAlignment="1" applyProtection="1">
      <alignment wrapText="1"/>
      <protection/>
    </xf>
    <xf numFmtId="49" fontId="10" fillId="0" borderId="29" xfId="63" applyNumberFormat="1" applyFont="1" applyBorder="1" applyAlignment="1" applyProtection="1">
      <alignment horizontal="center" wrapText="1"/>
      <protection/>
    </xf>
    <xf numFmtId="0" fontId="10" fillId="0" borderId="15" xfId="63" applyFont="1" applyBorder="1" applyAlignment="1" applyProtection="1">
      <alignment wrapText="1"/>
      <protection/>
    </xf>
    <xf numFmtId="49" fontId="10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5" xfId="63" applyFont="1" applyBorder="1" applyAlignment="1" applyProtection="1">
      <alignment horizontal="right" wrapText="1"/>
      <protection/>
    </xf>
    <xf numFmtId="49" fontId="3" fillId="0" borderId="26" xfId="63" applyNumberFormat="1" applyFont="1" applyBorder="1" applyAlignment="1" applyProtection="1">
      <alignment horizontal="center" wrapText="1"/>
      <protection/>
    </xf>
    <xf numFmtId="49" fontId="10" fillId="0" borderId="16" xfId="63" applyNumberFormat="1" applyFont="1" applyBorder="1" applyAlignment="1" applyProtection="1">
      <alignment horizontal="center" wrapText="1"/>
      <protection/>
    </xf>
    <xf numFmtId="0" fontId="3" fillId="0" borderId="21" xfId="63" applyFont="1" applyBorder="1" applyAlignment="1" applyProtection="1">
      <alignment horizontal="right" wrapText="1"/>
      <protection/>
    </xf>
    <xf numFmtId="49" fontId="3" fillId="0" borderId="20" xfId="63" applyNumberFormat="1" applyFont="1" applyBorder="1" applyAlignment="1" applyProtection="1">
      <alignment horizontal="center" wrapText="1"/>
      <protection/>
    </xf>
    <xf numFmtId="3" fontId="4" fillId="35" borderId="29" xfId="62" applyNumberFormat="1" applyFont="1" applyFill="1" applyBorder="1" applyAlignment="1" applyProtection="1">
      <alignment vertical="top"/>
      <protection locked="0"/>
    </xf>
    <xf numFmtId="0" fontId="3" fillId="0" borderId="23" xfId="63" applyFont="1" applyBorder="1" applyAlignment="1" applyProtection="1">
      <alignment wrapText="1"/>
      <protection/>
    </xf>
    <xf numFmtId="49" fontId="3" fillId="0" borderId="24" xfId="63" applyNumberFormat="1" applyFont="1" applyBorder="1" applyAlignment="1" applyProtection="1">
      <alignment horizontal="center" wrapText="1"/>
      <protection/>
    </xf>
    <xf numFmtId="0" fontId="10" fillId="0" borderId="30" xfId="63" applyFont="1" applyBorder="1" applyAlignment="1" applyProtection="1">
      <alignment wrapText="1"/>
      <protection/>
    </xf>
    <xf numFmtId="49" fontId="10" fillId="0" borderId="31" xfId="63" applyNumberFormat="1" applyFont="1" applyBorder="1" applyAlignment="1" applyProtection="1">
      <alignment horizontal="center" wrapText="1"/>
      <protection/>
    </xf>
    <xf numFmtId="0" fontId="4" fillId="0" borderId="28" xfId="63" applyFont="1" applyBorder="1" applyAlignment="1" applyProtection="1">
      <alignment wrapText="1"/>
      <protection/>
    </xf>
    <xf numFmtId="0" fontId="10" fillId="0" borderId="23" xfId="63" applyFont="1" applyBorder="1" applyAlignment="1" applyProtection="1">
      <alignment wrapText="1"/>
      <protection/>
    </xf>
    <xf numFmtId="49" fontId="10" fillId="0" borderId="24" xfId="63" applyNumberFormat="1" applyFont="1" applyBorder="1" applyAlignment="1" applyProtection="1">
      <alignment horizontal="center" wrapText="1"/>
      <protection/>
    </xf>
    <xf numFmtId="3" fontId="3" fillId="0" borderId="24" xfId="63" applyNumberFormat="1" applyFont="1" applyFill="1" applyBorder="1" applyAlignment="1" applyProtection="1">
      <alignment wrapText="1"/>
      <protection/>
    </xf>
    <xf numFmtId="3" fontId="3" fillId="0" borderId="32" xfId="63" applyNumberFormat="1" applyFont="1" applyFill="1" applyBorder="1" applyAlignment="1" applyProtection="1">
      <alignment wrapText="1"/>
      <protection/>
    </xf>
    <xf numFmtId="3" fontId="10" fillId="35" borderId="31" xfId="62" applyNumberFormat="1" applyFont="1" applyFill="1" applyBorder="1" applyAlignment="1" applyProtection="1">
      <alignment vertical="top"/>
      <protection locked="0"/>
    </xf>
    <xf numFmtId="3" fontId="10" fillId="0" borderId="24" xfId="63" applyNumberFormat="1" applyFont="1" applyFill="1" applyBorder="1" applyAlignment="1" applyProtection="1">
      <alignment wrapText="1"/>
      <protection/>
    </xf>
    <xf numFmtId="3" fontId="10" fillId="0" borderId="32" xfId="63" applyNumberFormat="1" applyFont="1" applyFill="1" applyBorder="1" applyAlignment="1" applyProtection="1">
      <alignment wrapText="1"/>
      <protection/>
    </xf>
    <xf numFmtId="49" fontId="6" fillId="0" borderId="29" xfId="63" applyNumberFormat="1" applyFont="1" applyBorder="1" applyAlignment="1" applyProtection="1">
      <alignment horizontal="center" wrapText="1"/>
      <protection/>
    </xf>
    <xf numFmtId="49" fontId="6" fillId="0" borderId="26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19" xfId="65" applyNumberFormat="1" applyFont="1" applyBorder="1" applyAlignment="1" applyProtection="1">
      <alignment vertical="center"/>
      <protection/>
    </xf>
    <xf numFmtId="3" fontId="4" fillId="35" borderId="14" xfId="62" applyNumberFormat="1" applyFont="1" applyFill="1" applyBorder="1" applyAlignment="1" applyProtection="1">
      <alignment vertical="center"/>
      <protection locked="0"/>
    </xf>
    <xf numFmtId="3" fontId="4" fillId="35" borderId="19" xfId="62" applyNumberFormat="1" applyFont="1" applyFill="1" applyBorder="1" applyAlignment="1" applyProtection="1">
      <alignment vertical="center"/>
      <protection locked="0"/>
    </xf>
    <xf numFmtId="3" fontId="4" fillId="35" borderId="20" xfId="62" applyNumberFormat="1" applyFont="1" applyFill="1" applyBorder="1" applyAlignment="1" applyProtection="1">
      <alignment vertical="center"/>
      <protection locked="0"/>
    </xf>
    <xf numFmtId="3" fontId="4" fillId="35" borderId="22" xfId="62" applyNumberFormat="1" applyFont="1" applyFill="1" applyBorder="1" applyAlignment="1" applyProtection="1">
      <alignment vertical="center"/>
      <protection locked="0"/>
    </xf>
    <xf numFmtId="0" fontId="12" fillId="33" borderId="18" xfId="62" applyFont="1" applyFill="1" applyBorder="1" applyAlignment="1" applyProtection="1">
      <alignment vertical="top" wrapText="1"/>
      <protection/>
    </xf>
    <xf numFmtId="1" fontId="12" fillId="33" borderId="18" xfId="62" applyNumberFormat="1" applyFont="1" applyFill="1" applyBorder="1" applyAlignment="1" applyProtection="1">
      <alignment vertical="top"/>
      <protection/>
    </xf>
    <xf numFmtId="0" fontId="8" fillId="33" borderId="21" xfId="62" applyNumberFormat="1" applyFont="1" applyFill="1" applyBorder="1" applyAlignment="1" applyProtection="1">
      <alignment vertical="top" wrapText="1"/>
      <protection/>
    </xf>
    <xf numFmtId="3" fontId="3" fillId="35" borderId="14" xfId="62" applyNumberFormat="1" applyFont="1" applyFill="1" applyBorder="1" applyAlignment="1" applyProtection="1">
      <alignment vertical="top"/>
      <protection locked="0"/>
    </xf>
    <xf numFmtId="3" fontId="10" fillId="35" borderId="14" xfId="62" applyNumberFormat="1" applyFont="1" applyFill="1" applyBorder="1" applyAlignment="1" applyProtection="1">
      <alignment vertical="top"/>
      <protection locked="0"/>
    </xf>
    <xf numFmtId="3" fontId="10" fillId="35" borderId="19" xfId="62" applyNumberFormat="1" applyFont="1" applyFill="1" applyBorder="1" applyAlignment="1" applyProtection="1">
      <alignment vertical="top"/>
      <protection locked="0"/>
    </xf>
    <xf numFmtId="1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2" applyFont="1" applyFill="1" applyBorder="1" applyAlignment="1" applyProtection="1">
      <alignment horizontal="center" vertical="center"/>
      <protection/>
    </xf>
    <xf numFmtId="0" fontId="12" fillId="33" borderId="18" xfId="62" applyFont="1" applyFill="1" applyBorder="1" applyAlignment="1" applyProtection="1">
      <alignment horizontal="center" vertical="top" wrapText="1"/>
      <protection/>
    </xf>
    <xf numFmtId="0" fontId="8" fillId="33" borderId="18" xfId="62" applyFont="1" applyFill="1" applyBorder="1" applyAlignment="1" applyProtection="1">
      <alignment horizontal="center" vertical="top" wrapText="1"/>
      <protection/>
    </xf>
    <xf numFmtId="1" fontId="12" fillId="33" borderId="18" xfId="62" applyNumberFormat="1" applyFont="1" applyFill="1" applyBorder="1" applyAlignment="1" applyProtection="1">
      <alignment horizontal="center" vertical="top"/>
      <protection/>
    </xf>
    <xf numFmtId="1" fontId="12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8" fillId="33" borderId="23" xfId="62" applyFont="1" applyFill="1" applyBorder="1" applyAlignment="1" applyProtection="1">
      <alignment vertical="center" wrapText="1"/>
      <protection/>
    </xf>
    <xf numFmtId="49" fontId="3" fillId="0" borderId="24" xfId="62" applyNumberFormat="1" applyFont="1" applyBorder="1" applyAlignment="1" applyProtection="1">
      <alignment horizontal="right" vertical="center" wrapText="1"/>
      <protection/>
    </xf>
    <xf numFmtId="1" fontId="3" fillId="0" borderId="24" xfId="62" applyNumberFormat="1" applyFont="1" applyBorder="1" applyAlignment="1" applyProtection="1">
      <alignment horizontal="right" vertical="center" wrapText="1"/>
      <protection/>
    </xf>
    <xf numFmtId="0" fontId="8" fillId="33" borderId="21" xfId="62" applyFont="1" applyFill="1" applyBorder="1" applyAlignment="1" applyProtection="1">
      <alignment vertical="top" wrapText="1"/>
      <protection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4" borderId="33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4" borderId="34" xfId="65" applyFont="1" applyFill="1" applyBorder="1" applyAlignment="1" applyProtection="1">
      <alignment horizontal="center" vertical="center" wrapText="1"/>
      <protection/>
    </xf>
    <xf numFmtId="0" fontId="3" fillId="34" borderId="35" xfId="65" applyFont="1" applyFill="1" applyBorder="1" applyAlignment="1" applyProtection="1">
      <alignment horizontal="centerContinuous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6" xfId="65" applyNumberFormat="1" applyFont="1" applyBorder="1" applyAlignment="1" applyProtection="1">
      <alignment horizontal="center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0" fontId="3" fillId="0" borderId="27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4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vertical="center" wrapText="1"/>
      <protection/>
    </xf>
    <xf numFmtId="49" fontId="3" fillId="0" borderId="24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5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5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6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2" applyNumberFormat="1" applyFont="1" applyFill="1" applyBorder="1" applyAlignment="1" applyProtection="1">
      <alignment vertical="top"/>
      <protection locked="0"/>
    </xf>
    <xf numFmtId="3" fontId="3" fillId="35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5" borderId="14" xfId="62" applyNumberFormat="1" applyFont="1" applyFill="1" applyBorder="1" applyAlignment="1" applyProtection="1">
      <alignment vertical="center"/>
      <protection locked="0"/>
    </xf>
    <xf numFmtId="3" fontId="3" fillId="0" borderId="19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0" fontId="67" fillId="37" borderId="36" xfId="66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6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top" wrapText="1"/>
      <protection/>
    </xf>
    <xf numFmtId="3" fontId="10" fillId="0" borderId="19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19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2" xfId="62" applyNumberFormat="1" applyFont="1" applyBorder="1" applyAlignment="1" applyProtection="1">
      <alignment vertical="top" wrapText="1"/>
      <protection/>
    </xf>
    <xf numFmtId="3" fontId="3" fillId="0" borderId="24" xfId="62" applyNumberFormat="1" applyFont="1" applyBorder="1" applyAlignment="1" applyProtection="1">
      <alignment vertical="center" wrapText="1"/>
      <protection/>
    </xf>
    <xf numFmtId="3" fontId="3" fillId="0" borderId="32" xfId="62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19" xfId="61" applyNumberFormat="1" applyFont="1" applyFill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center" wrapText="1"/>
      <protection/>
    </xf>
    <xf numFmtId="3" fontId="10" fillId="0" borderId="19" xfId="62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19" xfId="62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10" fillId="0" borderId="14" xfId="64" applyNumberFormat="1" applyFont="1" applyBorder="1" applyAlignment="1" applyProtection="1">
      <alignment vertical="center"/>
      <protection/>
    </xf>
    <xf numFmtId="3" fontId="10" fillId="0" borderId="19" xfId="64" applyNumberFormat="1" applyFont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0" fillId="0" borderId="20" xfId="64" applyNumberFormat="1" applyFont="1" applyBorder="1" applyAlignment="1" applyProtection="1">
      <alignment vertical="center"/>
      <protection/>
    </xf>
    <xf numFmtId="3" fontId="10" fillId="0" borderId="22" xfId="64" applyNumberFormat="1" applyFont="1" applyBorder="1" applyAlignment="1" applyProtection="1">
      <alignment vertical="center"/>
      <protection/>
    </xf>
    <xf numFmtId="3" fontId="3" fillId="35" borderId="19" xfId="62" applyNumberFormat="1" applyFont="1" applyFill="1" applyBorder="1" applyAlignment="1" applyProtection="1">
      <alignment vertical="center"/>
      <protection locked="0"/>
    </xf>
    <xf numFmtId="3" fontId="10" fillId="35" borderId="14" xfId="62" applyNumberFormat="1" applyFont="1" applyFill="1" applyBorder="1" applyAlignment="1" applyProtection="1">
      <alignment vertical="center"/>
      <protection locked="0"/>
    </xf>
    <xf numFmtId="4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Fill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19" xfId="65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/>
    </xf>
    <xf numFmtId="3" fontId="4" fillId="0" borderId="29" xfId="63" applyNumberFormat="1" applyFont="1" applyFill="1" applyBorder="1" applyAlignment="1" applyProtection="1">
      <alignment wrapText="1"/>
      <protection/>
    </xf>
    <xf numFmtId="3" fontId="4" fillId="0" borderId="35" xfId="63" applyNumberFormat="1" applyFont="1" applyFill="1" applyBorder="1" applyAlignment="1" applyProtection="1">
      <alignment wrapText="1"/>
      <protection/>
    </xf>
    <xf numFmtId="3" fontId="3" fillId="0" borderId="26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0" xfId="63" applyNumberFormat="1" applyFont="1" applyFill="1" applyBorder="1" applyAlignment="1" applyProtection="1">
      <alignment wrapText="1"/>
      <protection/>
    </xf>
    <xf numFmtId="3" fontId="3" fillId="0" borderId="22" xfId="63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6" applyFont="1" applyBorder="1" applyAlignment="1" applyProtection="1">
      <alignment horizontal="centerContinuous" vertical="center" wrapText="1"/>
      <protection/>
    </xf>
    <xf numFmtId="0" fontId="4" fillId="0" borderId="42" xfId="66" applyFont="1" applyBorder="1" applyAlignment="1" applyProtection="1">
      <alignment horizontal="centerContinuous" vertical="center" wrapText="1"/>
      <protection/>
    </xf>
    <xf numFmtId="49" fontId="76" fillId="0" borderId="41" xfId="66" applyNumberFormat="1" applyFont="1" applyFill="1" applyBorder="1" applyAlignment="1" applyProtection="1">
      <alignment horizontal="centerContinuous"/>
      <protection/>
    </xf>
    <xf numFmtId="0" fontId="77" fillId="0" borderId="42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6" fillId="0" borderId="41" xfId="66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3" applyFont="1" applyAlignment="1" applyProtection="1">
      <alignment wrapText="1"/>
      <protection/>
    </xf>
    <xf numFmtId="0" fontId="18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6" applyNumberFormat="1" applyFont="1" applyFill="1" applyBorder="1" applyAlignment="1" applyProtection="1">
      <alignment/>
      <protection locked="0"/>
    </xf>
    <xf numFmtId="49" fontId="20" fillId="35" borderId="11" xfId="56" applyNumberFormat="1" applyFont="1" applyFill="1" applyBorder="1" applyAlignment="1" applyProtection="1">
      <alignment/>
      <protection locked="0"/>
    </xf>
    <xf numFmtId="49" fontId="20" fillId="35" borderId="14" xfId="56" applyNumberFormat="1" applyFont="1" applyFill="1" applyBorder="1" applyAlignment="1" applyProtection="1">
      <alignment/>
      <protection locked="0"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8" fillId="0" borderId="0" xfId="63" applyFont="1" applyAlignment="1" applyProtection="1">
      <alignment horizontal="left" wrapText="1"/>
      <protection/>
    </xf>
    <xf numFmtId="0" fontId="3" fillId="0" borderId="44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center" vertical="center" wrapText="1"/>
      <protection/>
    </xf>
    <xf numFmtId="49" fontId="3" fillId="0" borderId="44" xfId="65" applyNumberFormat="1" applyFont="1" applyBorder="1" applyAlignment="1" applyProtection="1">
      <alignment horizontal="center" vertical="center" wrapText="1"/>
      <protection/>
    </xf>
    <xf numFmtId="49" fontId="3" fillId="0" borderId="31" xfId="65" applyNumberFormat="1" applyFont="1" applyBorder="1" applyAlignment="1" applyProtection="1">
      <alignment horizontal="center" vertical="center" wrapText="1"/>
      <protection/>
    </xf>
    <xf numFmtId="49" fontId="3" fillId="0" borderId="29" xfId="65" applyNumberFormat="1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420" customWidth="1"/>
    <col min="2" max="2" width="65.7109375" style="420" customWidth="1"/>
    <col min="3" max="26" width="9.140625" style="420" customWidth="1"/>
    <col min="27" max="27" width="9.8515625" style="420" bestFit="1" customWidth="1"/>
    <col min="28" max="16384" width="9.140625" style="420" customWidth="1"/>
  </cols>
  <sheetData>
    <row r="1" spans="1:27" ht="15.75">
      <c r="A1" s="1" t="s">
        <v>626</v>
      </c>
      <c r="B1" s="2"/>
      <c r="Z1" s="428">
        <v>1</v>
      </c>
      <c r="AA1" s="429">
        <f>IF(ISBLANK(_endDate),"",_endDate)</f>
        <v>45291</v>
      </c>
    </row>
    <row r="2" spans="1:27" ht="15.75">
      <c r="A2" s="419" t="s">
        <v>650</v>
      </c>
      <c r="B2" s="414"/>
      <c r="Z2" s="428">
        <v>2</v>
      </c>
      <c r="AA2" s="429">
        <f>IF(ISBLANK(_pdeReportingDate),"",_pdeReportingDate)</f>
        <v>45349</v>
      </c>
    </row>
    <row r="3" spans="1:27" ht="15.75">
      <c r="A3" s="415" t="s">
        <v>624</v>
      </c>
      <c r="B3" s="416"/>
      <c r="Z3" s="428">
        <v>3</v>
      </c>
      <c r="AA3" s="429" t="str">
        <f>IF(ISBLANK(_authorName),"",_authorName)</f>
        <v>Булконсулт ЕООД Теодора Николаева Василева</v>
      </c>
    </row>
    <row r="4" spans="1:2" ht="15.75">
      <c r="A4" s="413" t="s">
        <v>651</v>
      </c>
      <c r="B4" s="414"/>
    </row>
    <row r="5" spans="1:2" ht="31.5">
      <c r="A5" s="417" t="s">
        <v>652</v>
      </c>
      <c r="B5" s="41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>
        <v>44927</v>
      </c>
    </row>
    <row r="10" spans="1:2" ht="15.75">
      <c r="A10" s="7" t="s">
        <v>2</v>
      </c>
      <c r="B10" s="313">
        <v>45291</v>
      </c>
    </row>
    <row r="11" spans="1:2" ht="15.75">
      <c r="A11" s="7" t="s">
        <v>638</v>
      </c>
      <c r="B11" s="313">
        <v>45349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2" t="s">
        <v>654</v>
      </c>
    </row>
    <row r="15" spans="1:2" ht="15.75">
      <c r="A15" s="10" t="s">
        <v>630</v>
      </c>
      <c r="B15" s="314" t="s">
        <v>637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657</v>
      </c>
    </row>
    <row r="19" spans="1:2" ht="15.75">
      <c r="A19" s="7" t="s">
        <v>4</v>
      </c>
      <c r="B19" s="312" t="s">
        <v>658</v>
      </c>
    </row>
    <row r="20" spans="1:2" ht="15.75">
      <c r="A20" s="7" t="s">
        <v>5</v>
      </c>
      <c r="B20" s="312" t="s">
        <v>658</v>
      </c>
    </row>
    <row r="21" spans="1:2" ht="15.75">
      <c r="A21" s="10" t="s">
        <v>6</v>
      </c>
      <c r="B21" s="314" t="s">
        <v>659</v>
      </c>
    </row>
    <row r="22" spans="1:2" ht="15.75">
      <c r="A22" s="10" t="s">
        <v>583</v>
      </c>
      <c r="B22" s="314" t="s">
        <v>660</v>
      </c>
    </row>
    <row r="23" spans="1:2" ht="15.75">
      <c r="A23" s="10" t="s">
        <v>7</v>
      </c>
      <c r="B23" s="430" t="s">
        <v>661</v>
      </c>
    </row>
    <row r="24" spans="1:2" ht="15.75">
      <c r="A24" s="10" t="s">
        <v>584</v>
      </c>
      <c r="B24" s="431" t="s">
        <v>662</v>
      </c>
    </row>
    <row r="25" spans="1:2" ht="15.75">
      <c r="A25" s="7" t="s">
        <v>587</v>
      </c>
      <c r="B25" s="432" t="s">
        <v>663</v>
      </c>
    </row>
    <row r="26" spans="1:2" ht="15.75">
      <c r="A26" s="10" t="s">
        <v>631</v>
      </c>
      <c r="B26" s="314" t="s">
        <v>664</v>
      </c>
    </row>
    <row r="27" spans="1:2" ht="15.75">
      <c r="A27" s="10" t="s">
        <v>632</v>
      </c>
      <c r="B27" s="314" t="s">
        <v>665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95" sqref="G9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148111353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8"/>
      <c r="D10" s="329"/>
      <c r="E10" s="143" t="s">
        <v>20</v>
      </c>
      <c r="F10" s="146"/>
      <c r="G10" s="340"/>
      <c r="H10" s="341"/>
    </row>
    <row r="11" spans="1:8" ht="15.75">
      <c r="A11" s="76" t="s">
        <v>21</v>
      </c>
      <c r="B11" s="67"/>
      <c r="C11" s="330"/>
      <c r="D11" s="331"/>
      <c r="E11" s="76" t="s">
        <v>22</v>
      </c>
      <c r="F11" s="121"/>
      <c r="G11" s="342"/>
      <c r="H11" s="343"/>
    </row>
    <row r="12" spans="1:8" ht="15.75">
      <c r="A12" s="66" t="s">
        <v>23</v>
      </c>
      <c r="B12" s="68" t="s">
        <v>24</v>
      </c>
      <c r="C12" s="119">
        <v>22523</v>
      </c>
      <c r="D12" s="118">
        <v>26131</v>
      </c>
      <c r="E12" s="66" t="s">
        <v>25</v>
      </c>
      <c r="F12" s="69" t="s">
        <v>26</v>
      </c>
      <c r="G12" s="119">
        <v>40357</v>
      </c>
      <c r="H12" s="118">
        <v>40357</v>
      </c>
    </row>
    <row r="13" spans="1:8" ht="15.75">
      <c r="A13" s="66" t="s">
        <v>27</v>
      </c>
      <c r="B13" s="68" t="s">
        <v>28</v>
      </c>
      <c r="C13" s="119">
        <v>12957</v>
      </c>
      <c r="D13" s="118">
        <v>13550</v>
      </c>
      <c r="E13" s="66" t="s">
        <v>525</v>
      </c>
      <c r="F13" s="69" t="s">
        <v>29</v>
      </c>
      <c r="G13" s="119">
        <v>40357</v>
      </c>
      <c r="H13" s="118">
        <v>40357</v>
      </c>
    </row>
    <row r="14" spans="1:8" ht="15.75">
      <c r="A14" s="66" t="s">
        <v>30</v>
      </c>
      <c r="B14" s="68" t="s">
        <v>31</v>
      </c>
      <c r="C14" s="119">
        <v>27633</v>
      </c>
      <c r="D14" s="118">
        <v>27458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2209</v>
      </c>
      <c r="D16" s="118">
        <v>2526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1670</v>
      </c>
      <c r="D17" s="118">
        <v>1281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37</v>
      </c>
      <c r="D18" s="118">
        <v>1291</v>
      </c>
      <c r="E18" s="246" t="s">
        <v>47</v>
      </c>
      <c r="F18" s="245" t="s">
        <v>48</v>
      </c>
      <c r="G18" s="344">
        <f>G12+G15+G16+G17</f>
        <v>40357</v>
      </c>
      <c r="H18" s="345">
        <f>H12+H15+H16+H17</f>
        <v>40357</v>
      </c>
    </row>
    <row r="19" spans="1:8" ht="15.75">
      <c r="A19" s="66" t="s">
        <v>49</v>
      </c>
      <c r="B19" s="68" t="s">
        <v>50</v>
      </c>
      <c r="C19" s="119">
        <v>19748</v>
      </c>
      <c r="D19" s="118">
        <v>19855</v>
      </c>
      <c r="E19" s="76" t="s">
        <v>51</v>
      </c>
      <c r="F19" s="71"/>
      <c r="G19" s="346"/>
      <c r="H19" s="347"/>
    </row>
    <row r="20" spans="1:8" ht="15.75">
      <c r="A20" s="247" t="s">
        <v>52</v>
      </c>
      <c r="B20" s="72" t="s">
        <v>53</v>
      </c>
      <c r="C20" s="332">
        <f>SUM(C12:C19)</f>
        <v>86777</v>
      </c>
      <c r="D20" s="333">
        <f>SUM(D12:D19)</f>
        <v>92092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2"/>
      <c r="D21" s="242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2">
        <v>908</v>
      </c>
      <c r="D22" s="242">
        <v>681</v>
      </c>
      <c r="E22" s="123" t="s">
        <v>62</v>
      </c>
      <c r="F22" s="69" t="s">
        <v>63</v>
      </c>
      <c r="G22" s="348">
        <f>SUM(G23:G25)</f>
        <v>4036</v>
      </c>
      <c r="H22" s="349">
        <f>SUM(H23:H25)</f>
        <v>3927</v>
      </c>
      <c r="M22" s="74"/>
    </row>
    <row r="23" spans="1:8" ht="15.75">
      <c r="A23" s="76" t="s">
        <v>64</v>
      </c>
      <c r="B23" s="68"/>
      <c r="C23" s="330"/>
      <c r="D23" s="331"/>
      <c r="E23" s="122" t="s">
        <v>65</v>
      </c>
      <c r="F23" s="69" t="s">
        <v>66</v>
      </c>
      <c r="G23" s="119">
        <v>4036</v>
      </c>
      <c r="H23" s="118">
        <v>3927</v>
      </c>
    </row>
    <row r="24" spans="1:13" ht="15.75">
      <c r="A24" s="66" t="s">
        <v>67</v>
      </c>
      <c r="B24" s="68" t="s">
        <v>68</v>
      </c>
      <c r="C24" s="119">
        <v>213</v>
      </c>
      <c r="D24" s="119">
        <v>242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9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9"/>
      <c r="E26" s="249" t="s">
        <v>77</v>
      </c>
      <c r="F26" s="71" t="s">
        <v>78</v>
      </c>
      <c r="G26" s="332">
        <f>G20+G21+G22</f>
        <v>4036</v>
      </c>
      <c r="H26" s="333">
        <f>H20+H21+H22</f>
        <v>3927</v>
      </c>
      <c r="M26" s="74"/>
    </row>
    <row r="27" spans="1:8" ht="15.75">
      <c r="A27" s="66" t="s">
        <v>79</v>
      </c>
      <c r="B27" s="68" t="s">
        <v>80</v>
      </c>
      <c r="C27" s="119">
        <v>274</v>
      </c>
      <c r="D27" s="119">
        <v>242</v>
      </c>
      <c r="E27" s="76" t="s">
        <v>81</v>
      </c>
      <c r="F27" s="71"/>
      <c r="G27" s="346"/>
      <c r="H27" s="347"/>
    </row>
    <row r="28" spans="1:13" ht="15.75">
      <c r="A28" s="247" t="s">
        <v>82</v>
      </c>
      <c r="B28" s="73" t="s">
        <v>83</v>
      </c>
      <c r="C28" s="332">
        <f>SUM(C24:C27)</f>
        <v>487</v>
      </c>
      <c r="D28" s="333">
        <f>SUM(D24:D27)</f>
        <v>484</v>
      </c>
      <c r="E28" s="124" t="s">
        <v>84</v>
      </c>
      <c r="F28" s="69" t="s">
        <v>85</v>
      </c>
      <c r="G28" s="330">
        <f>SUM(G29:G31)</f>
        <v>33916</v>
      </c>
      <c r="H28" s="331">
        <f>SUM(H29:H31)</f>
        <v>28999</v>
      </c>
      <c r="M28" s="74"/>
    </row>
    <row r="29" spans="1:8" ht="15.75">
      <c r="A29" s="66"/>
      <c r="B29" s="68"/>
      <c r="C29" s="330"/>
      <c r="D29" s="331"/>
      <c r="E29" s="66" t="s">
        <v>86</v>
      </c>
      <c r="F29" s="69" t="s">
        <v>87</v>
      </c>
      <c r="G29" s="119">
        <v>33916</v>
      </c>
      <c r="H29" s="118">
        <v>28999</v>
      </c>
    </row>
    <row r="30" spans="1:13" ht="15.75">
      <c r="A30" s="76" t="s">
        <v>88</v>
      </c>
      <c r="B30" s="68"/>
      <c r="C30" s="330"/>
      <c r="D30" s="331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f>-5338</f>
        <v>-5338</v>
      </c>
      <c r="H32" s="118">
        <v>8255</v>
      </c>
      <c r="M32" s="74"/>
    </row>
    <row r="33" spans="1:8" ht="15.75">
      <c r="A33" s="247" t="s">
        <v>99</v>
      </c>
      <c r="B33" s="73" t="s">
        <v>100</v>
      </c>
      <c r="C33" s="332">
        <f>C31+C32</f>
        <v>0</v>
      </c>
      <c r="D33" s="333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0"/>
      <c r="D34" s="331"/>
      <c r="E34" s="249" t="s">
        <v>104</v>
      </c>
      <c r="F34" s="71" t="s">
        <v>105</v>
      </c>
      <c r="G34" s="332">
        <f>G28+G32+G33</f>
        <v>28578</v>
      </c>
      <c r="H34" s="333">
        <f>H28+H32+H33</f>
        <v>37254</v>
      </c>
    </row>
    <row r="35" spans="1:8" ht="15.75">
      <c r="A35" s="66" t="s">
        <v>106</v>
      </c>
      <c r="B35" s="70" t="s">
        <v>107</v>
      </c>
      <c r="C35" s="330">
        <f>SUM(C36:C39)</f>
        <v>0</v>
      </c>
      <c r="D35" s="331">
        <f>SUM(D36:D39)</f>
        <v>0</v>
      </c>
      <c r="E35" s="66"/>
      <c r="F35" s="75"/>
      <c r="G35" s="350"/>
      <c r="H35" s="351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0"/>
      <c r="H36" s="351"/>
    </row>
    <row r="37" spans="1:8" ht="15.7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4">
        <f>G26+G18+G34</f>
        <v>72971</v>
      </c>
      <c r="H37" s="335">
        <f>H26+H18+H34</f>
        <v>81538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0"/>
      <c r="H38" s="351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2"/>
      <c r="H39" s="353"/>
    </row>
    <row r="40" spans="1:13" ht="15.75">
      <c r="A40" s="66" t="s">
        <v>117</v>
      </c>
      <c r="B40" s="68" t="s">
        <v>118</v>
      </c>
      <c r="C40" s="330">
        <f>C41+C42+C44</f>
        <v>0</v>
      </c>
      <c r="D40" s="331">
        <f>D41+D42+D44</f>
        <v>0</v>
      </c>
      <c r="E40" s="137" t="s">
        <v>119</v>
      </c>
      <c r="F40" s="134" t="s">
        <v>120</v>
      </c>
      <c r="G40" s="317"/>
      <c r="H40" s="318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2"/>
      <c r="H41" s="353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4"/>
      <c r="H42" s="355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0"/>
      <c r="H43" s="351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2351</v>
      </c>
      <c r="H45" s="118">
        <v>6318</v>
      </c>
    </row>
    <row r="46" spans="1:13" ht="15.75">
      <c r="A46" s="239" t="s">
        <v>137</v>
      </c>
      <c r="B46" s="72" t="s">
        <v>138</v>
      </c>
      <c r="C46" s="332">
        <f>C35+C40+C45</f>
        <v>0</v>
      </c>
      <c r="D46" s="333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4"/>
      <c r="D47" s="335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13279</v>
      </c>
      <c r="H49" s="118">
        <v>12735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0">
        <f>SUM(G44:G49)</f>
        <v>15630</v>
      </c>
      <c r="H50" s="331">
        <f>SUM(H44:H49)</f>
        <v>19053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0"/>
      <c r="H51" s="331"/>
    </row>
    <row r="52" spans="1:8" ht="15.75">
      <c r="A52" s="247" t="s">
        <v>156</v>
      </c>
      <c r="B52" s="72" t="s">
        <v>157</v>
      </c>
      <c r="C52" s="332">
        <f>SUM(C48:C51)</f>
        <v>0</v>
      </c>
      <c r="D52" s="333">
        <f>SUM(D48:D51)</f>
        <v>0</v>
      </c>
      <c r="E52" s="123" t="s">
        <v>158</v>
      </c>
      <c r="F52" s="71" t="s">
        <v>159</v>
      </c>
      <c r="G52" s="119">
        <v>121</v>
      </c>
      <c r="H52" s="119">
        <v>124</v>
      </c>
    </row>
    <row r="53" spans="1:8" ht="15.75">
      <c r="A53" s="66" t="s">
        <v>9</v>
      </c>
      <c r="B53" s="72"/>
      <c r="C53" s="330"/>
      <c r="D53" s="331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3"/>
      <c r="D54" s="244"/>
      <c r="E54" s="66" t="s">
        <v>164</v>
      </c>
      <c r="F54" s="71" t="s">
        <v>165</v>
      </c>
      <c r="G54" s="119">
        <v>687</v>
      </c>
      <c r="H54" s="119">
        <v>513</v>
      </c>
    </row>
    <row r="55" spans="1:8" ht="15.75">
      <c r="A55" s="76" t="s">
        <v>166</v>
      </c>
      <c r="B55" s="72" t="s">
        <v>167</v>
      </c>
      <c r="C55" s="243">
        <v>1138</v>
      </c>
      <c r="D55" s="244">
        <v>359</v>
      </c>
      <c r="E55" s="66" t="s">
        <v>168</v>
      </c>
      <c r="F55" s="71" t="s">
        <v>169</v>
      </c>
      <c r="G55" s="119">
        <v>695</v>
      </c>
      <c r="H55" s="119">
        <v>143</v>
      </c>
    </row>
    <row r="56" spans="1:13" ht="16.5" thickBot="1">
      <c r="A56" s="241" t="s">
        <v>170</v>
      </c>
      <c r="B56" s="130" t="s">
        <v>171</v>
      </c>
      <c r="C56" s="336">
        <f>C20+C21+C22+C28+C33+C46+C52+C54+C55</f>
        <v>89310</v>
      </c>
      <c r="D56" s="337">
        <f>D20+D21+D22+D28+D33+D46+D52+D54+D55</f>
        <v>93616</v>
      </c>
      <c r="E56" s="76" t="s">
        <v>529</v>
      </c>
      <c r="F56" s="75" t="s">
        <v>172</v>
      </c>
      <c r="G56" s="334">
        <f>G50+G52+G53+G54+G55</f>
        <v>17133</v>
      </c>
      <c r="H56" s="335">
        <f>H50+H52+H53+H54+H55</f>
        <v>19833</v>
      </c>
      <c r="M56" s="74"/>
    </row>
    <row r="57" spans="1:8" ht="15.75">
      <c r="A57" s="131" t="s">
        <v>173</v>
      </c>
      <c r="B57" s="132"/>
      <c r="C57" s="328"/>
      <c r="D57" s="329"/>
      <c r="E57" s="131" t="s">
        <v>175</v>
      </c>
      <c r="F57" s="134"/>
      <c r="G57" s="328"/>
      <c r="H57" s="329"/>
    </row>
    <row r="58" spans="1:13" ht="15.75">
      <c r="A58" s="76" t="s">
        <v>174</v>
      </c>
      <c r="B58" s="65"/>
      <c r="C58" s="334"/>
      <c r="D58" s="335"/>
      <c r="E58" s="76" t="s">
        <v>128</v>
      </c>
      <c r="F58" s="69"/>
      <c r="G58" s="330"/>
      <c r="H58" s="331"/>
      <c r="M58" s="74"/>
    </row>
    <row r="59" spans="1:8" ht="31.5">
      <c r="A59" s="66" t="s">
        <v>176</v>
      </c>
      <c r="B59" s="68" t="s">
        <v>177</v>
      </c>
      <c r="C59" s="119">
        <v>1630</v>
      </c>
      <c r="D59" s="118">
        <v>5803</v>
      </c>
      <c r="E59" s="123" t="s">
        <v>180</v>
      </c>
      <c r="F59" s="251" t="s">
        <v>181</v>
      </c>
      <c r="G59" s="119">
        <v>39556</v>
      </c>
      <c r="H59" s="118">
        <v>53882</v>
      </c>
    </row>
    <row r="60" spans="1:13" ht="15.75">
      <c r="A60" s="66" t="s">
        <v>178</v>
      </c>
      <c r="B60" s="68" t="s">
        <v>179</v>
      </c>
      <c r="C60" s="119">
        <v>17540</v>
      </c>
      <c r="D60" s="118">
        <v>23984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3984</v>
      </c>
      <c r="D61" s="118">
        <v>23607</v>
      </c>
      <c r="E61" s="122" t="s">
        <v>188</v>
      </c>
      <c r="F61" s="69" t="s">
        <v>189</v>
      </c>
      <c r="G61" s="330">
        <f>SUM(G62:G68)</f>
        <v>2563</v>
      </c>
      <c r="H61" s="331">
        <f>SUM(H62:H68)</f>
        <v>5978</v>
      </c>
    </row>
    <row r="62" spans="1:13" ht="15.75">
      <c r="A62" s="66" t="s">
        <v>186</v>
      </c>
      <c r="B62" s="70" t="s">
        <v>187</v>
      </c>
      <c r="C62" s="119">
        <v>6123</v>
      </c>
      <c r="D62" s="118">
        <v>8528</v>
      </c>
      <c r="E62" s="122" t="s">
        <v>192</v>
      </c>
      <c r="F62" s="69" t="s">
        <v>193</v>
      </c>
      <c r="G62" s="119">
        <v>38</v>
      </c>
      <c r="H62" s="118">
        <v>56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>
        <v>4915</v>
      </c>
      <c r="D64" s="118"/>
      <c r="E64" s="66" t="s">
        <v>199</v>
      </c>
      <c r="F64" s="69" t="s">
        <v>200</v>
      </c>
      <c r="G64" s="119">
        <v>768</v>
      </c>
      <c r="H64" s="118">
        <v>469</v>
      </c>
      <c r="M64" s="74"/>
    </row>
    <row r="65" spans="1:8" ht="15.75">
      <c r="A65" s="247" t="s">
        <v>52</v>
      </c>
      <c r="B65" s="72" t="s">
        <v>198</v>
      </c>
      <c r="C65" s="332">
        <f>SUM(C59:C64)</f>
        <v>34192</v>
      </c>
      <c r="D65" s="333">
        <f>SUM(D59:D64)</f>
        <v>61922</v>
      </c>
      <c r="E65" s="66" t="s">
        <v>201</v>
      </c>
      <c r="F65" s="69" t="s">
        <v>202</v>
      </c>
      <c r="G65" s="119">
        <v>471</v>
      </c>
      <c r="H65" s="118">
        <v>3578</v>
      </c>
    </row>
    <row r="66" spans="1:8" ht="15.75">
      <c r="A66" s="66"/>
      <c r="B66" s="72"/>
      <c r="C66" s="330"/>
      <c r="D66" s="331"/>
      <c r="E66" s="66" t="s">
        <v>204</v>
      </c>
      <c r="F66" s="69" t="s">
        <v>205</v>
      </c>
      <c r="G66" s="119">
        <v>962</v>
      </c>
      <c r="H66" s="118">
        <v>837</v>
      </c>
    </row>
    <row r="67" spans="1:8" ht="15.75">
      <c r="A67" s="76" t="s">
        <v>203</v>
      </c>
      <c r="B67" s="65"/>
      <c r="C67" s="334"/>
      <c r="D67" s="335"/>
      <c r="E67" s="66" t="s">
        <v>208</v>
      </c>
      <c r="F67" s="69" t="s">
        <v>209</v>
      </c>
      <c r="G67" s="119">
        <v>232</v>
      </c>
      <c r="H67" s="118">
        <v>182</v>
      </c>
    </row>
    <row r="68" spans="1:8" ht="15.75">
      <c r="A68" s="66" t="s">
        <v>206</v>
      </c>
      <c r="B68" s="68" t="s">
        <v>207</v>
      </c>
      <c r="C68" s="119">
        <v>170</v>
      </c>
      <c r="D68" s="118">
        <v>254</v>
      </c>
      <c r="E68" s="66" t="s">
        <v>212</v>
      </c>
      <c r="F68" s="69" t="s">
        <v>213</v>
      </c>
      <c r="G68" s="119">
        <v>92</v>
      </c>
      <c r="H68" s="118">
        <v>856</v>
      </c>
    </row>
    <row r="69" spans="1:8" ht="15.75">
      <c r="A69" s="66" t="s">
        <v>210</v>
      </c>
      <c r="B69" s="68" t="s">
        <v>211</v>
      </c>
      <c r="C69" s="119">
        <v>5001</v>
      </c>
      <c r="D69" s="118">
        <v>6562</v>
      </c>
      <c r="E69" s="123" t="s">
        <v>79</v>
      </c>
      <c r="F69" s="69" t="s">
        <v>216</v>
      </c>
      <c r="G69" s="119">
        <v>2337</v>
      </c>
      <c r="H69" s="118">
        <v>4292</v>
      </c>
    </row>
    <row r="70" spans="1:8" ht="15.75">
      <c r="A70" s="66" t="s">
        <v>214</v>
      </c>
      <c r="B70" s="68" t="s">
        <v>215</v>
      </c>
      <c r="C70" s="119">
        <v>3754</v>
      </c>
      <c r="D70" s="118">
        <v>1368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77</v>
      </c>
      <c r="D71" s="118">
        <v>145</v>
      </c>
      <c r="E71" s="240" t="s">
        <v>47</v>
      </c>
      <c r="F71" s="71" t="s">
        <v>223</v>
      </c>
      <c r="G71" s="332">
        <f>G59+G60+G61+G69+G70</f>
        <v>44456</v>
      </c>
      <c r="H71" s="333">
        <f>H59+H60+H61+H69+H70</f>
        <v>64152</v>
      </c>
    </row>
    <row r="72" spans="1:8" ht="15.75">
      <c r="A72" s="66" t="s">
        <v>221</v>
      </c>
      <c r="B72" s="68" t="s">
        <v>222</v>
      </c>
      <c r="C72" s="119">
        <v>47</v>
      </c>
      <c r="D72" s="118">
        <v>90</v>
      </c>
      <c r="E72" s="122"/>
      <c r="F72" s="69"/>
      <c r="G72" s="330"/>
      <c r="H72" s="331"/>
    </row>
    <row r="73" spans="1:8" ht="15.75">
      <c r="A73" s="66" t="s">
        <v>224</v>
      </c>
      <c r="B73" s="68" t="s">
        <v>225</v>
      </c>
      <c r="C73" s="119">
        <v>108</v>
      </c>
      <c r="D73" s="118">
        <v>1150</v>
      </c>
      <c r="E73" s="239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8"/>
      <c r="E74" s="305"/>
      <c r="F74" s="306"/>
      <c r="G74" s="330"/>
      <c r="H74" s="356"/>
    </row>
    <row r="75" spans="1:8" ht="15.75">
      <c r="A75" s="66" t="s">
        <v>228</v>
      </c>
      <c r="B75" s="68" t="s">
        <v>229</v>
      </c>
      <c r="C75" s="119">
        <v>1308</v>
      </c>
      <c r="D75" s="118">
        <v>13</v>
      </c>
      <c r="E75" s="250" t="s">
        <v>160</v>
      </c>
      <c r="F75" s="71" t="s">
        <v>233</v>
      </c>
      <c r="G75" s="243"/>
      <c r="H75" s="244"/>
    </row>
    <row r="76" spans="1:8" ht="15.75">
      <c r="A76" s="247" t="s">
        <v>77</v>
      </c>
      <c r="B76" s="72" t="s">
        <v>232</v>
      </c>
      <c r="C76" s="332">
        <f>SUM(C68:C75)</f>
        <v>10465</v>
      </c>
      <c r="D76" s="333">
        <f>SUM(D68:D75)</f>
        <v>9582</v>
      </c>
      <c r="E76" s="305"/>
      <c r="F76" s="306"/>
      <c r="G76" s="330"/>
      <c r="H76" s="356"/>
    </row>
    <row r="77" spans="1:8" ht="15.75">
      <c r="A77" s="66"/>
      <c r="B77" s="68"/>
      <c r="C77" s="330"/>
      <c r="D77" s="331"/>
      <c r="E77" s="239" t="s">
        <v>234</v>
      </c>
      <c r="F77" s="71" t="s">
        <v>235</v>
      </c>
      <c r="G77" s="243">
        <v>143</v>
      </c>
      <c r="H77" s="243">
        <v>31</v>
      </c>
    </row>
    <row r="78" spans="1:13" ht="15.75">
      <c r="A78" s="76" t="s">
        <v>236</v>
      </c>
      <c r="B78" s="65"/>
      <c r="C78" s="334"/>
      <c r="D78" s="335"/>
      <c r="E78" s="66"/>
      <c r="F78" s="77"/>
      <c r="G78" s="350"/>
      <c r="H78" s="351"/>
      <c r="M78" s="74"/>
    </row>
    <row r="79" spans="1:8" ht="15.75">
      <c r="A79" s="66" t="s">
        <v>237</v>
      </c>
      <c r="B79" s="68" t="s">
        <v>238</v>
      </c>
      <c r="C79" s="330">
        <f>SUM(C80:C82)</f>
        <v>0</v>
      </c>
      <c r="D79" s="331">
        <f>SUM(D80:D82)</f>
        <v>0</v>
      </c>
      <c r="E79" s="127" t="s">
        <v>528</v>
      </c>
      <c r="F79" s="75" t="s">
        <v>241</v>
      </c>
      <c r="G79" s="334">
        <f>G71+G73+G75+G77</f>
        <v>44599</v>
      </c>
      <c r="H79" s="335">
        <f>H71+H73+H75+H77</f>
        <v>64183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30"/>
      <c r="H80" s="356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7"/>
      <c r="H81" s="358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7"/>
      <c r="H82" s="358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7"/>
      <c r="H83" s="358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7"/>
      <c r="H84" s="358"/>
    </row>
    <row r="85" spans="1:8" ht="15.75">
      <c r="A85" s="247" t="s">
        <v>249</v>
      </c>
      <c r="B85" s="72" t="s">
        <v>250</v>
      </c>
      <c r="C85" s="332">
        <f>C84+C83+C79</f>
        <v>0</v>
      </c>
      <c r="D85" s="333">
        <f>D84+D83+D79</f>
        <v>0</v>
      </c>
      <c r="E85" s="126"/>
      <c r="F85" s="79"/>
      <c r="G85" s="357"/>
      <c r="H85" s="358"/>
    </row>
    <row r="86" spans="1:13" ht="15.75">
      <c r="A86" s="66"/>
      <c r="B86" s="72"/>
      <c r="C86" s="330"/>
      <c r="D86" s="331"/>
      <c r="E86" s="129"/>
      <c r="F86" s="79"/>
      <c r="G86" s="357"/>
      <c r="H86" s="358"/>
      <c r="M86" s="74"/>
    </row>
    <row r="87" spans="1:8" ht="15.75">
      <c r="A87" s="76" t="s">
        <v>251</v>
      </c>
      <c r="B87" s="68"/>
      <c r="C87" s="330"/>
      <c r="D87" s="331"/>
      <c r="E87" s="126"/>
      <c r="F87" s="79"/>
      <c r="G87" s="357"/>
      <c r="H87" s="358"/>
    </row>
    <row r="88" spans="1:13" ht="15.75">
      <c r="A88" s="66" t="s">
        <v>252</v>
      </c>
      <c r="B88" s="68" t="s">
        <v>253</v>
      </c>
      <c r="C88" s="119">
        <v>12</v>
      </c>
      <c r="D88" s="118">
        <v>9</v>
      </c>
      <c r="E88" s="129"/>
      <c r="F88" s="79"/>
      <c r="G88" s="357"/>
      <c r="H88" s="358"/>
      <c r="M88" s="74"/>
    </row>
    <row r="89" spans="1:8" ht="15.75">
      <c r="A89" s="66" t="s">
        <v>254</v>
      </c>
      <c r="B89" s="68" t="s">
        <v>255</v>
      </c>
      <c r="C89" s="119">
        <v>236</v>
      </c>
      <c r="D89" s="118">
        <v>125</v>
      </c>
      <c r="E89" s="126"/>
      <c r="F89" s="79"/>
      <c r="G89" s="357"/>
      <c r="H89" s="358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7"/>
      <c r="H90" s="358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7"/>
      <c r="H91" s="358"/>
    </row>
    <row r="92" spans="1:13" ht="15.75">
      <c r="A92" s="247" t="s">
        <v>527</v>
      </c>
      <c r="B92" s="72" t="s">
        <v>260</v>
      </c>
      <c r="C92" s="332">
        <f>SUM(C88:C91)</f>
        <v>248</v>
      </c>
      <c r="D92" s="333">
        <f>SUM(D88:D91)</f>
        <v>134</v>
      </c>
      <c r="E92" s="126"/>
      <c r="F92" s="79"/>
      <c r="G92" s="357"/>
      <c r="H92" s="358"/>
      <c r="M92" s="74"/>
    </row>
    <row r="93" spans="1:8" ht="15.75">
      <c r="A93" s="239" t="s">
        <v>261</v>
      </c>
      <c r="B93" s="72" t="s">
        <v>262</v>
      </c>
      <c r="C93" s="243">
        <v>488</v>
      </c>
      <c r="D93" s="244">
        <v>300</v>
      </c>
      <c r="E93" s="126"/>
      <c r="F93" s="79"/>
      <c r="G93" s="357"/>
      <c r="H93" s="358"/>
    </row>
    <row r="94" spans="1:13" ht="16.5" thickBot="1">
      <c r="A94" s="255" t="s">
        <v>263</v>
      </c>
      <c r="B94" s="147" t="s">
        <v>264</v>
      </c>
      <c r="C94" s="336">
        <f>C65+C76+C85+C92+C93</f>
        <v>45393</v>
      </c>
      <c r="D94" s="337">
        <f>D65+D76+D85+D92+D93</f>
        <v>71938</v>
      </c>
      <c r="E94" s="148"/>
      <c r="F94" s="149"/>
      <c r="G94" s="359"/>
      <c r="H94" s="360"/>
      <c r="M94" s="74"/>
    </row>
    <row r="95" spans="1:8" ht="32.25" thickBot="1">
      <c r="A95" s="252" t="s">
        <v>265</v>
      </c>
      <c r="B95" s="253" t="s">
        <v>266</v>
      </c>
      <c r="C95" s="338">
        <f>C94+C56</f>
        <v>134703</v>
      </c>
      <c r="D95" s="339">
        <f>D94+D56</f>
        <v>165554</v>
      </c>
      <c r="E95" s="150" t="s">
        <v>605</v>
      </c>
      <c r="F95" s="254" t="s">
        <v>268</v>
      </c>
      <c r="G95" s="338">
        <f>G37+G40+G56+G79</f>
        <v>134703</v>
      </c>
      <c r="H95" s="339">
        <f>H37+H40+H56+H79</f>
        <v>165554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3" t="s">
        <v>638</v>
      </c>
      <c r="B98" s="434">
        <f>pdeReportingDate</f>
        <v>45349</v>
      </c>
      <c r="C98" s="434"/>
      <c r="D98" s="434"/>
      <c r="E98" s="434"/>
      <c r="F98" s="434"/>
      <c r="G98" s="434"/>
      <c r="H98" s="434"/>
      <c r="M98" s="74"/>
    </row>
    <row r="99" spans="1:13" ht="15.75">
      <c r="A99" s="423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4" t="s">
        <v>8</v>
      </c>
      <c r="B100" s="435" t="str">
        <f>authorName</f>
        <v>Булконсулт ЕООД Теодора Николаева Василева</v>
      </c>
      <c r="C100" s="435"/>
      <c r="D100" s="435"/>
      <c r="E100" s="435"/>
      <c r="F100" s="435"/>
      <c r="G100" s="435"/>
      <c r="H100" s="435"/>
    </row>
    <row r="101" spans="1:8" ht="15.75">
      <c r="A101" s="424"/>
      <c r="B101" s="57"/>
      <c r="C101" s="57"/>
      <c r="D101" s="57"/>
      <c r="E101" s="57"/>
      <c r="F101" s="57"/>
      <c r="G101" s="57"/>
      <c r="H101" s="57"/>
    </row>
    <row r="102" spans="1:8" ht="15.75">
      <c r="A102" s="424" t="s">
        <v>586</v>
      </c>
      <c r="B102" s="436"/>
      <c r="C102" s="436"/>
      <c r="D102" s="436"/>
      <c r="E102" s="436"/>
      <c r="F102" s="436"/>
      <c r="G102" s="436"/>
      <c r="H102" s="436"/>
    </row>
    <row r="103" spans="1:13" ht="21.75" customHeight="1">
      <c r="A103" s="425"/>
      <c r="B103" s="433" t="s">
        <v>640</v>
      </c>
      <c r="C103" s="433"/>
      <c r="D103" s="433"/>
      <c r="E103" s="433"/>
      <c r="M103" s="74"/>
    </row>
    <row r="104" spans="1:5" ht="21.75" customHeight="1">
      <c r="A104" s="425"/>
      <c r="B104" s="433" t="s">
        <v>640</v>
      </c>
      <c r="C104" s="433"/>
      <c r="D104" s="433"/>
      <c r="E104" s="433"/>
    </row>
    <row r="105" spans="1:13" ht="21.75" customHeight="1">
      <c r="A105" s="425"/>
      <c r="B105" s="433" t="s">
        <v>640</v>
      </c>
      <c r="C105" s="433"/>
      <c r="D105" s="433"/>
      <c r="E105" s="433"/>
      <c r="M105" s="74"/>
    </row>
    <row r="106" spans="1:5" ht="21.75" customHeight="1">
      <c r="A106" s="425"/>
      <c r="B106" s="433" t="s">
        <v>640</v>
      </c>
      <c r="C106" s="433"/>
      <c r="D106" s="433"/>
      <c r="E106" s="433"/>
    </row>
    <row r="107" spans="1:13" ht="21.75" customHeight="1">
      <c r="A107" s="425"/>
      <c r="B107" s="433"/>
      <c r="C107" s="433"/>
      <c r="D107" s="433"/>
      <c r="E107" s="433"/>
      <c r="M107" s="74"/>
    </row>
    <row r="108" spans="1:5" ht="21.75" customHeight="1">
      <c r="A108" s="425"/>
      <c r="B108" s="433"/>
      <c r="C108" s="433"/>
      <c r="D108" s="433"/>
      <c r="E108" s="433"/>
    </row>
    <row r="109" spans="1:13" ht="21.75" customHeight="1">
      <c r="A109" s="425"/>
      <c r="B109" s="433"/>
      <c r="C109" s="433"/>
      <c r="D109" s="433"/>
      <c r="E109" s="433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26" sqref="H26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БГ АГРО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148111353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7"/>
      <c r="H10" s="368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5">
        <v>11771</v>
      </c>
      <c r="D12" s="236">
        <v>13114</v>
      </c>
      <c r="E12" s="116" t="s">
        <v>277</v>
      </c>
      <c r="F12" s="161" t="s">
        <v>278</v>
      </c>
      <c r="G12" s="235">
        <v>26958</v>
      </c>
      <c r="H12" s="236">
        <v>23609</v>
      </c>
    </row>
    <row r="13" spans="1:8" ht="15.75">
      <c r="A13" s="116" t="s">
        <v>279</v>
      </c>
      <c r="B13" s="112" t="s">
        <v>280</v>
      </c>
      <c r="C13" s="235">
        <v>5117</v>
      </c>
      <c r="D13" s="236">
        <v>8476</v>
      </c>
      <c r="E13" s="116" t="s">
        <v>281</v>
      </c>
      <c r="F13" s="161" t="s">
        <v>282</v>
      </c>
      <c r="G13" s="235">
        <v>78052</v>
      </c>
      <c r="H13" s="236">
        <v>82268</v>
      </c>
    </row>
    <row r="14" spans="1:8" ht="15.75">
      <c r="A14" s="116" t="s">
        <v>283</v>
      </c>
      <c r="B14" s="112" t="s">
        <v>284</v>
      </c>
      <c r="C14" s="235">
        <v>8718</v>
      </c>
      <c r="D14" s="236">
        <v>11887</v>
      </c>
      <c r="E14" s="166" t="s">
        <v>285</v>
      </c>
      <c r="F14" s="161" t="s">
        <v>286</v>
      </c>
      <c r="G14" s="235">
        <v>3011</v>
      </c>
      <c r="H14" s="236">
        <v>3351</v>
      </c>
    </row>
    <row r="15" spans="1:8" ht="15.75">
      <c r="A15" s="116" t="s">
        <v>287</v>
      </c>
      <c r="B15" s="112" t="s">
        <v>288</v>
      </c>
      <c r="C15" s="235">
        <v>9650</v>
      </c>
      <c r="D15" s="236">
        <v>10643</v>
      </c>
      <c r="E15" s="166" t="s">
        <v>79</v>
      </c>
      <c r="F15" s="161" t="s">
        <v>289</v>
      </c>
      <c r="G15" s="235">
        <v>895</v>
      </c>
      <c r="H15" s="236">
        <v>4499</v>
      </c>
    </row>
    <row r="16" spans="1:8" ht="15.75">
      <c r="A16" s="116" t="s">
        <v>290</v>
      </c>
      <c r="B16" s="112" t="s">
        <v>291</v>
      </c>
      <c r="C16" s="235">
        <v>1383</v>
      </c>
      <c r="D16" s="236">
        <v>1284</v>
      </c>
      <c r="E16" s="157" t="s">
        <v>52</v>
      </c>
      <c r="F16" s="185" t="s">
        <v>292</v>
      </c>
      <c r="G16" s="363">
        <f>SUM(G12:G15)</f>
        <v>108916</v>
      </c>
      <c r="H16" s="364">
        <f>SUM(H12:H15)</f>
        <v>113727</v>
      </c>
    </row>
    <row r="17" spans="1:8" ht="31.5">
      <c r="A17" s="116" t="s">
        <v>293</v>
      </c>
      <c r="B17" s="112" t="s">
        <v>294</v>
      </c>
      <c r="C17" s="235">
        <f>72965</f>
        <v>72965</v>
      </c>
      <c r="D17" s="236">
        <v>68619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5">
        <f>4686</f>
        <v>4686</v>
      </c>
      <c r="D18" s="236">
        <v>-12604</v>
      </c>
      <c r="E18" s="155" t="s">
        <v>297</v>
      </c>
      <c r="F18" s="159" t="s">
        <v>298</v>
      </c>
      <c r="G18" s="374">
        <v>4855</v>
      </c>
      <c r="H18" s="374">
        <v>4085</v>
      </c>
    </row>
    <row r="19" spans="1:8" ht="15.75">
      <c r="A19" s="116" t="s">
        <v>299</v>
      </c>
      <c r="B19" s="112" t="s">
        <v>300</v>
      </c>
      <c r="C19" s="235">
        <v>4166</v>
      </c>
      <c r="D19" s="236">
        <v>4937</v>
      </c>
      <c r="E19" s="116" t="s">
        <v>301</v>
      </c>
      <c r="F19" s="158" t="s">
        <v>302</v>
      </c>
      <c r="G19" s="235">
        <v>4855</v>
      </c>
      <c r="H19" s="235">
        <v>4085</v>
      </c>
    </row>
    <row r="20" spans="1:8" ht="15.75">
      <c r="A20" s="156" t="s">
        <v>303</v>
      </c>
      <c r="B20" s="112" t="s">
        <v>304</v>
      </c>
      <c r="C20" s="235"/>
      <c r="D20" s="236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6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3">
        <f>SUM(C12:C18)+C19</f>
        <v>118456</v>
      </c>
      <c r="D22" s="364">
        <f>SUM(D12:D18)+D19</f>
        <v>106356</v>
      </c>
      <c r="E22" s="116" t="s">
        <v>309</v>
      </c>
      <c r="F22" s="158" t="s">
        <v>310</v>
      </c>
      <c r="G22" s="235">
        <v>8</v>
      </c>
      <c r="H22" s="236">
        <v>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6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6"/>
    </row>
    <row r="25" spans="1:8" ht="31.5">
      <c r="A25" s="116" t="s">
        <v>316</v>
      </c>
      <c r="B25" s="158" t="s">
        <v>317</v>
      </c>
      <c r="C25" s="235">
        <v>934</v>
      </c>
      <c r="D25" s="236">
        <v>864</v>
      </c>
      <c r="E25" s="116" t="s">
        <v>318</v>
      </c>
      <c r="F25" s="158" t="s">
        <v>319</v>
      </c>
      <c r="G25" s="235">
        <v>1</v>
      </c>
      <c r="H25" s="236"/>
    </row>
    <row r="26" spans="1:8" ht="31.5">
      <c r="A26" s="116" t="s">
        <v>320</v>
      </c>
      <c r="B26" s="158" t="s">
        <v>321</v>
      </c>
      <c r="C26" s="235"/>
      <c r="D26" s="236"/>
      <c r="E26" s="116" t="s">
        <v>322</v>
      </c>
      <c r="F26" s="158" t="s">
        <v>323</v>
      </c>
      <c r="G26" s="235">
        <v>462</v>
      </c>
      <c r="H26" s="236">
        <v>19</v>
      </c>
    </row>
    <row r="27" spans="1:8" ht="31.5">
      <c r="A27" s="116" t="s">
        <v>324</v>
      </c>
      <c r="B27" s="158" t="s">
        <v>325</v>
      </c>
      <c r="C27" s="235">
        <v>2</v>
      </c>
      <c r="D27" s="236">
        <v>2</v>
      </c>
      <c r="E27" s="157" t="s">
        <v>104</v>
      </c>
      <c r="F27" s="159" t="s">
        <v>326</v>
      </c>
      <c r="G27" s="363">
        <f>SUM(G22:G26)</f>
        <v>471</v>
      </c>
      <c r="H27" s="364">
        <f>SUM(H22:H26)</f>
        <v>26</v>
      </c>
    </row>
    <row r="28" spans="1:8" ht="15.75">
      <c r="A28" s="116" t="s">
        <v>79</v>
      </c>
      <c r="B28" s="158" t="s">
        <v>327</v>
      </c>
      <c r="C28" s="235">
        <v>764</v>
      </c>
      <c r="D28" s="236">
        <v>1044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3">
        <f>SUM(C25:C28)</f>
        <v>1700</v>
      </c>
      <c r="D29" s="364">
        <f>SUM(D25:D28)</f>
        <v>1910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9">
        <f>C29+C22</f>
        <v>120156</v>
      </c>
      <c r="D31" s="370">
        <f>D29+D22</f>
        <v>108266</v>
      </c>
      <c r="E31" s="172" t="s">
        <v>521</v>
      </c>
      <c r="F31" s="187" t="s">
        <v>331</v>
      </c>
      <c r="G31" s="174">
        <f>G16+G18+G27</f>
        <v>114242</v>
      </c>
      <c r="H31" s="175">
        <f>H16+H18+H27</f>
        <v>117838</v>
      </c>
    </row>
    <row r="32" spans="1:8" ht="15.75">
      <c r="A32" s="154"/>
      <c r="B32" s="108"/>
      <c r="C32" s="361"/>
      <c r="D32" s="362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9572</v>
      </c>
      <c r="E33" s="154" t="s">
        <v>334</v>
      </c>
      <c r="F33" s="159" t="s">
        <v>335</v>
      </c>
      <c r="G33" s="363">
        <f>IF((C31-G31)&gt;0,C31-G31,0)</f>
        <v>5914</v>
      </c>
      <c r="H33" s="364">
        <f>IF((D31-H31)&gt;0,D31-H31,0)</f>
        <v>0</v>
      </c>
    </row>
    <row r="34" spans="1:8" ht="31.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1">
        <f>C31-C34+C35</f>
        <v>120156</v>
      </c>
      <c r="D36" s="372">
        <f>D31-D34+D35</f>
        <v>108266</v>
      </c>
      <c r="E36" s="183" t="s">
        <v>346</v>
      </c>
      <c r="F36" s="177" t="s">
        <v>347</v>
      </c>
      <c r="G36" s="188">
        <f>G35-G34+G31</f>
        <v>114242</v>
      </c>
      <c r="H36" s="189">
        <f>H35-H34+H31</f>
        <v>117838</v>
      </c>
    </row>
    <row r="37" spans="1:8" ht="15.75">
      <c r="A37" s="182" t="s">
        <v>348</v>
      </c>
      <c r="B37" s="152" t="s">
        <v>349</v>
      </c>
      <c r="C37" s="369">
        <f>IF((G36-C36)&gt;0,G36-C36,0)</f>
        <v>0</v>
      </c>
      <c r="D37" s="370">
        <f>IF((H36-D36)&gt;0,H36-D36,0)</f>
        <v>9572</v>
      </c>
      <c r="E37" s="182" t="s">
        <v>350</v>
      </c>
      <c r="F37" s="187" t="s">
        <v>351</v>
      </c>
      <c r="G37" s="174">
        <f>IF((C36-G36)&gt;0,C36-G36,0)</f>
        <v>5914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3">
        <f>C39+C40+C41</f>
        <v>-576</v>
      </c>
      <c r="D38" s="364">
        <f>D39+D40+D41</f>
        <v>1317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5">
        <v>35</v>
      </c>
      <c r="D39" s="236">
        <v>1323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5">
        <f>-611</f>
        <v>-611</v>
      </c>
      <c r="D40" s="236">
        <v>-6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8255</v>
      </c>
      <c r="E42" s="168" t="s">
        <v>362</v>
      </c>
      <c r="F42" s="117" t="s">
        <v>363</v>
      </c>
      <c r="G42" s="162">
        <f>IF(G37&gt;0,IF(C38+G37&lt;0,0,C38+G37),IF(C37-C38&lt;0,C38-C37,0))</f>
        <v>5338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5"/>
      <c r="D43" s="236"/>
      <c r="E43" s="154" t="s">
        <v>364</v>
      </c>
      <c r="F43" s="117" t="s">
        <v>366</v>
      </c>
      <c r="G43" s="320"/>
      <c r="H43" s="373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8255</v>
      </c>
      <c r="E44" s="183" t="s">
        <v>369</v>
      </c>
      <c r="F44" s="190" t="s">
        <v>370</v>
      </c>
      <c r="G44" s="188">
        <f>IF(C42=0,IF(G42-G43&gt;0,G42-G43+C43,0),IF(C42-C43&lt;0,C43-C42+G43,0))</f>
        <v>5338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5">
        <f>C36+C38+C42</f>
        <v>119580</v>
      </c>
      <c r="D45" s="366">
        <f>D36+D38+D42</f>
        <v>117838</v>
      </c>
      <c r="E45" s="191" t="s">
        <v>373</v>
      </c>
      <c r="F45" s="193" t="s">
        <v>374</v>
      </c>
      <c r="G45" s="365">
        <f>G42+G36</f>
        <v>119580</v>
      </c>
      <c r="H45" s="366">
        <f>H42+H36</f>
        <v>117838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7" t="s">
        <v>639</v>
      </c>
      <c r="B47" s="437"/>
      <c r="C47" s="437"/>
      <c r="D47" s="437"/>
      <c r="E47" s="437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3" t="s">
        <v>638</v>
      </c>
      <c r="B50" s="434">
        <f>pdeReportingDate</f>
        <v>45349</v>
      </c>
      <c r="C50" s="434"/>
      <c r="D50" s="434"/>
      <c r="E50" s="434"/>
      <c r="F50" s="434"/>
      <c r="G50" s="434"/>
      <c r="H50" s="434"/>
      <c r="M50" s="74"/>
    </row>
    <row r="51" spans="1:13" s="35" customFormat="1" ht="15.75">
      <c r="A51" s="423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4" t="s">
        <v>8</v>
      </c>
      <c r="B52" s="435" t="str">
        <f>authorName</f>
        <v>Булконсулт ЕООД Теодора Николаева Василева</v>
      </c>
      <c r="C52" s="435"/>
      <c r="D52" s="435"/>
      <c r="E52" s="435"/>
      <c r="F52" s="435"/>
      <c r="G52" s="435"/>
      <c r="H52" s="435"/>
    </row>
    <row r="53" spans="1:8" s="35" customFormat="1" ht="15.75">
      <c r="A53" s="424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4" t="s">
        <v>586</v>
      </c>
      <c r="B54" s="436"/>
      <c r="C54" s="436"/>
      <c r="D54" s="436"/>
      <c r="E54" s="436"/>
      <c r="F54" s="436"/>
      <c r="G54" s="436"/>
      <c r="H54" s="436"/>
    </row>
    <row r="55" spans="1:8" ht="15.75" customHeight="1">
      <c r="A55" s="425"/>
      <c r="B55" s="433" t="s">
        <v>640</v>
      </c>
      <c r="C55" s="433"/>
      <c r="D55" s="433"/>
      <c r="E55" s="433"/>
      <c r="F55" s="309"/>
      <c r="G55" s="37"/>
      <c r="H55" s="35"/>
    </row>
    <row r="56" spans="1:8" ht="15.75" customHeight="1">
      <c r="A56" s="425"/>
      <c r="B56" s="433" t="s">
        <v>640</v>
      </c>
      <c r="C56" s="433"/>
      <c r="D56" s="433"/>
      <c r="E56" s="433"/>
      <c r="F56" s="309"/>
      <c r="G56" s="37"/>
      <c r="H56" s="35"/>
    </row>
    <row r="57" spans="1:8" ht="15.75" customHeight="1">
      <c r="A57" s="425"/>
      <c r="B57" s="433" t="s">
        <v>640</v>
      </c>
      <c r="C57" s="433"/>
      <c r="D57" s="433"/>
      <c r="E57" s="433"/>
      <c r="F57" s="309"/>
      <c r="G57" s="37"/>
      <c r="H57" s="35"/>
    </row>
    <row r="58" spans="1:8" ht="15.75" customHeight="1">
      <c r="A58" s="425"/>
      <c r="B58" s="433" t="s">
        <v>640</v>
      </c>
      <c r="C58" s="433"/>
      <c r="D58" s="433"/>
      <c r="E58" s="433"/>
      <c r="F58" s="309"/>
      <c r="G58" s="37"/>
      <c r="H58" s="35"/>
    </row>
    <row r="59" spans="1:8" ht="15.75">
      <c r="A59" s="425"/>
      <c r="B59" s="433"/>
      <c r="C59" s="433"/>
      <c r="D59" s="433"/>
      <c r="E59" s="433"/>
      <c r="F59" s="309"/>
      <c r="G59" s="37"/>
      <c r="H59" s="35"/>
    </row>
    <row r="60" spans="1:8" ht="15.75">
      <c r="A60" s="425"/>
      <c r="B60" s="433"/>
      <c r="C60" s="433"/>
      <c r="D60" s="433"/>
      <c r="E60" s="433"/>
      <c r="F60" s="309"/>
      <c r="G60" s="37"/>
      <c r="H60" s="35"/>
    </row>
    <row r="61" spans="1:8" ht="15.75">
      <c r="A61" s="425"/>
      <c r="B61" s="433"/>
      <c r="C61" s="433"/>
      <c r="D61" s="433"/>
      <c r="E61" s="433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47" sqref="D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БГ АГРО АД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148111353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31.12.2023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103659</v>
      </c>
      <c r="D11" s="118">
        <v>113579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-63251</f>
        <v>-63251</v>
      </c>
      <c r="D12" s="118">
        <v>-102464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-10614</f>
        <v>-10614</v>
      </c>
      <c r="D14" s="118">
        <v>-11845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1843</v>
      </c>
      <c r="D15" s="118">
        <v>3251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f>-309</f>
        <v>-309</v>
      </c>
      <c r="D16" s="118">
        <v>-848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f>-1</f>
        <v>-1</v>
      </c>
      <c r="D19" s="118">
        <v>-2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-48</f>
        <v>-48</v>
      </c>
      <c r="D20" s="118">
        <v>-13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2">
        <f>SUM(C11:C20)</f>
        <v>31279</v>
      </c>
      <c r="D21" s="393">
        <f>SUM(D11:D20)</f>
        <v>1658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-4839</f>
        <v>-4839</v>
      </c>
      <c r="D23" s="118">
        <v>-6635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1750</v>
      </c>
      <c r="D24" s="118">
        <v>714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f>-1263</f>
        <v>-1263</v>
      </c>
      <c r="D25" s="118">
        <v>-6211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f>564</f>
        <v>564</v>
      </c>
      <c r="D26" s="118">
        <v>6139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7</v>
      </c>
      <c r="D27" s="118">
        <v>6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>
        <v>-146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f>-55</f>
        <v>-55</v>
      </c>
      <c r="D32" s="118">
        <v>295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2">
        <f>SUM(C23:C32)</f>
        <v>-3836</v>
      </c>
      <c r="D33" s="393">
        <f>SUM(D23:D32)</f>
        <v>-5838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0"/>
      <c r="D34" s="391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88731</v>
      </c>
      <c r="D37" s="118">
        <v>127194</v>
      </c>
      <c r="E37" s="99"/>
      <c r="F37" s="99"/>
    </row>
    <row r="38" spans="1:6" ht="15.75">
      <c r="A38" s="198" t="s">
        <v>429</v>
      </c>
      <c r="B38" s="100" t="s">
        <v>430</v>
      </c>
      <c r="C38" s="119">
        <f>-107034</f>
        <v>-107034</v>
      </c>
      <c r="D38" s="118">
        <v>-112455</v>
      </c>
      <c r="E38" s="99"/>
      <c r="F38" s="99"/>
    </row>
    <row r="39" spans="1:6" ht="15.75">
      <c r="A39" s="198" t="s">
        <v>431</v>
      </c>
      <c r="B39" s="100" t="s">
        <v>432</v>
      </c>
      <c r="C39" s="119">
        <f>-8970</f>
        <v>-8970</v>
      </c>
      <c r="D39" s="118">
        <v>-7185</v>
      </c>
      <c r="E39" s="99"/>
      <c r="F39" s="99"/>
    </row>
    <row r="40" spans="1:6" ht="31.5">
      <c r="A40" s="198" t="s">
        <v>433</v>
      </c>
      <c r="B40" s="100" t="s">
        <v>434</v>
      </c>
      <c r="C40" s="119">
        <f>-834</f>
        <v>-834</v>
      </c>
      <c r="D40" s="118">
        <v>-860</v>
      </c>
      <c r="E40" s="99"/>
      <c r="F40" s="99"/>
    </row>
    <row r="41" spans="1:6" ht="15.75">
      <c r="A41" s="198" t="s">
        <v>435</v>
      </c>
      <c r="B41" s="100" t="s">
        <v>436</v>
      </c>
      <c r="C41" s="119">
        <f>-3229</f>
        <v>-3229</v>
      </c>
      <c r="D41" s="118">
        <v>-6457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4007</v>
      </c>
      <c r="D42" s="118">
        <v>3890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4">
        <f>SUM(C35:C42)</f>
        <v>-27329</v>
      </c>
      <c r="D43" s="395">
        <f>SUM(D35:D42)</f>
        <v>4127</v>
      </c>
      <c r="E43" s="99"/>
      <c r="F43" s="99"/>
      <c r="G43" s="102"/>
      <c r="H43" s="102"/>
    </row>
    <row r="44" spans="1:8" ht="16.5" thickBot="1">
      <c r="A44" s="219" t="s">
        <v>441</v>
      </c>
      <c r="B44" s="220" t="s">
        <v>442</v>
      </c>
      <c r="C44" s="226">
        <f>C43+C33+C21</f>
        <v>114</v>
      </c>
      <c r="D44" s="227">
        <f>D43+D33+D21</f>
        <v>-53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v>134</v>
      </c>
      <c r="D45" s="228">
        <v>187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29">
        <f>C45+C44</f>
        <v>248</v>
      </c>
      <c r="D46" s="230">
        <f>D45+D44</f>
        <v>134</v>
      </c>
      <c r="E46" s="99"/>
      <c r="F46" s="99"/>
      <c r="G46" s="102"/>
      <c r="H46" s="102"/>
    </row>
    <row r="47" spans="1:8" ht="15.75">
      <c r="A47" s="223" t="s">
        <v>447</v>
      </c>
      <c r="B47" s="231" t="s">
        <v>448</v>
      </c>
      <c r="C47" s="218">
        <v>248</v>
      </c>
      <c r="D47" s="218">
        <v>134</v>
      </c>
      <c r="E47" s="99"/>
      <c r="F47" s="99"/>
      <c r="G47" s="102"/>
      <c r="H47" s="102"/>
    </row>
    <row r="48" spans="1:8" ht="16.5" thickBot="1">
      <c r="A48" s="200" t="s">
        <v>449</v>
      </c>
      <c r="B48" s="232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1" t="s">
        <v>629</v>
      </c>
      <c r="G50" s="102"/>
      <c r="H50" s="102"/>
    </row>
    <row r="51" spans="1:8" ht="15.75">
      <c r="A51" s="438" t="s">
        <v>635</v>
      </c>
      <c r="B51" s="438"/>
      <c r="C51" s="438"/>
      <c r="D51" s="438"/>
      <c r="G51" s="102"/>
      <c r="H51" s="102"/>
    </row>
    <row r="52" spans="1:8" ht="15.75">
      <c r="A52" s="422"/>
      <c r="B52" s="422"/>
      <c r="C52" s="422"/>
      <c r="D52" s="422"/>
      <c r="G52" s="102"/>
      <c r="H52" s="102"/>
    </row>
    <row r="53" spans="1:8" ht="15.75">
      <c r="A53" s="422"/>
      <c r="B53" s="422"/>
      <c r="C53" s="422"/>
      <c r="D53" s="422"/>
      <c r="G53" s="102"/>
      <c r="H53" s="102"/>
    </row>
    <row r="54" spans="1:13" s="35" customFormat="1" ht="15.75">
      <c r="A54" s="423" t="s">
        <v>638</v>
      </c>
      <c r="B54" s="434">
        <f>pdeReportingDate</f>
        <v>45349</v>
      </c>
      <c r="C54" s="434"/>
      <c r="D54" s="434"/>
      <c r="E54" s="434"/>
      <c r="F54" s="426"/>
      <c r="G54" s="426"/>
      <c r="H54" s="426"/>
      <c r="M54" s="74"/>
    </row>
    <row r="55" spans="1:13" s="35" customFormat="1" ht="15.75">
      <c r="A55" s="423"/>
      <c r="B55" s="434"/>
      <c r="C55" s="434"/>
      <c r="D55" s="434"/>
      <c r="E55" s="434"/>
      <c r="F55" s="42"/>
      <c r="G55" s="42"/>
      <c r="H55" s="42"/>
      <c r="M55" s="74"/>
    </row>
    <row r="56" spans="1:8" s="35" customFormat="1" ht="15.75">
      <c r="A56" s="424" t="s">
        <v>8</v>
      </c>
      <c r="B56" s="435" t="str">
        <f>authorName</f>
        <v>Булконсулт ЕООД Теодора Николаева Василева</v>
      </c>
      <c r="C56" s="435"/>
      <c r="D56" s="435"/>
      <c r="E56" s="435"/>
      <c r="F56" s="57"/>
      <c r="G56" s="57"/>
      <c r="H56" s="57"/>
    </row>
    <row r="57" spans="1:8" s="35" customFormat="1" ht="15.75">
      <c r="A57" s="424"/>
      <c r="B57" s="435"/>
      <c r="C57" s="435"/>
      <c r="D57" s="435"/>
      <c r="E57" s="435"/>
      <c r="F57" s="57"/>
      <c r="G57" s="57"/>
      <c r="H57" s="57"/>
    </row>
    <row r="58" spans="1:8" s="35" customFormat="1" ht="15.75">
      <c r="A58" s="424" t="s">
        <v>586</v>
      </c>
      <c r="B58" s="435"/>
      <c r="C58" s="435"/>
      <c r="D58" s="435"/>
      <c r="E58" s="435"/>
      <c r="F58" s="57"/>
      <c r="G58" s="57"/>
      <c r="H58" s="57"/>
    </row>
    <row r="59" spans="1:8" s="113" customFormat="1" ht="15.75">
      <c r="A59" s="425"/>
      <c r="B59" s="433" t="s">
        <v>640</v>
      </c>
      <c r="C59" s="433"/>
      <c r="D59" s="433"/>
      <c r="E59" s="433"/>
      <c r="F59" s="309"/>
      <c r="G59" s="37"/>
      <c r="H59" s="35"/>
    </row>
    <row r="60" spans="1:8" ht="15.75">
      <c r="A60" s="425"/>
      <c r="B60" s="433" t="s">
        <v>640</v>
      </c>
      <c r="C60" s="433"/>
      <c r="D60" s="433"/>
      <c r="E60" s="433"/>
      <c r="F60" s="309"/>
      <c r="G60" s="37"/>
      <c r="H60" s="35"/>
    </row>
    <row r="61" spans="1:8" ht="15.75">
      <c r="A61" s="425"/>
      <c r="B61" s="433" t="s">
        <v>640</v>
      </c>
      <c r="C61" s="433"/>
      <c r="D61" s="433"/>
      <c r="E61" s="433"/>
      <c r="F61" s="309"/>
      <c r="G61" s="37"/>
      <c r="H61" s="35"/>
    </row>
    <row r="62" spans="1:8" ht="15.75">
      <c r="A62" s="425"/>
      <c r="B62" s="433" t="s">
        <v>640</v>
      </c>
      <c r="C62" s="433"/>
      <c r="D62" s="433"/>
      <c r="E62" s="433"/>
      <c r="F62" s="309"/>
      <c r="G62" s="37"/>
      <c r="H62" s="35"/>
    </row>
    <row r="63" spans="1:8" ht="15.75">
      <c r="A63" s="425"/>
      <c r="B63" s="433"/>
      <c r="C63" s="433"/>
      <c r="D63" s="433"/>
      <c r="E63" s="433"/>
      <c r="F63" s="309"/>
      <c r="G63" s="37"/>
      <c r="H63" s="35"/>
    </row>
    <row r="64" spans="1:8" ht="15.75">
      <c r="A64" s="425"/>
      <c r="B64" s="433"/>
      <c r="C64" s="433"/>
      <c r="D64" s="433"/>
      <c r="E64" s="433"/>
      <c r="F64" s="309"/>
      <c r="G64" s="37"/>
      <c r="H64" s="35"/>
    </row>
    <row r="65" spans="1:8" ht="15.75">
      <c r="A65" s="425"/>
      <c r="B65" s="433"/>
      <c r="C65" s="433"/>
      <c r="D65" s="433"/>
      <c r="E65" s="433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БГ АГРО АД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148111353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3" t="s">
        <v>453</v>
      </c>
      <c r="B8" s="446" t="s">
        <v>454</v>
      </c>
      <c r="C8" s="439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39" t="s">
        <v>460</v>
      </c>
      <c r="L8" s="439" t="s">
        <v>461</v>
      </c>
      <c r="M8" s="266"/>
      <c r="N8" s="267"/>
    </row>
    <row r="9" spans="1:14" s="268" customFormat="1" ht="31.5">
      <c r="A9" s="444"/>
      <c r="B9" s="447"/>
      <c r="C9" s="440"/>
      <c r="D9" s="442" t="s">
        <v>523</v>
      </c>
      <c r="E9" s="442" t="s">
        <v>456</v>
      </c>
      <c r="F9" s="270" t="s">
        <v>457</v>
      </c>
      <c r="G9" s="270"/>
      <c r="H9" s="270"/>
      <c r="I9" s="449" t="s">
        <v>458</v>
      </c>
      <c r="J9" s="449" t="s">
        <v>459</v>
      </c>
      <c r="K9" s="440"/>
      <c r="L9" s="440"/>
      <c r="M9" s="271" t="s">
        <v>522</v>
      </c>
      <c r="N9" s="267"/>
    </row>
    <row r="10" spans="1:14" s="268" customFormat="1" ht="31.5">
      <c r="A10" s="445"/>
      <c r="B10" s="448"/>
      <c r="C10" s="441"/>
      <c r="D10" s="442"/>
      <c r="E10" s="442"/>
      <c r="F10" s="269" t="s">
        <v>462</v>
      </c>
      <c r="G10" s="269" t="s">
        <v>463</v>
      </c>
      <c r="H10" s="269" t="s">
        <v>464</v>
      </c>
      <c r="I10" s="441"/>
      <c r="J10" s="441"/>
      <c r="K10" s="441"/>
      <c r="L10" s="441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9">
        <f>'1-Баланс'!H18</f>
        <v>40357</v>
      </c>
      <c r="D13" s="319">
        <f>'1-Баланс'!H20</f>
        <v>0</v>
      </c>
      <c r="E13" s="319">
        <f>'1-Баланс'!H21</f>
        <v>0</v>
      </c>
      <c r="F13" s="319">
        <f>'1-Баланс'!H23</f>
        <v>3927</v>
      </c>
      <c r="G13" s="319">
        <f>'1-Баланс'!H24</f>
        <v>0</v>
      </c>
      <c r="H13" s="320"/>
      <c r="I13" s="319">
        <f>'1-Баланс'!H29+'1-Баланс'!H32</f>
        <v>37254</v>
      </c>
      <c r="J13" s="319">
        <f>'1-Баланс'!H30+'1-Баланс'!H33</f>
        <v>0</v>
      </c>
      <c r="K13" s="320"/>
      <c r="L13" s="319">
        <f>SUM(C13:K13)</f>
        <v>81538</v>
      </c>
      <c r="M13" s="321">
        <f>'1-Баланс'!H40</f>
        <v>0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4">
        <f aca="true" t="shared" si="1" ref="L14:L34">SUM(C14:K14)</f>
        <v>0</v>
      </c>
      <c r="M14" s="234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19">
        <f t="shared" si="1"/>
        <v>0</v>
      </c>
      <c r="M15" s="236"/>
      <c r="N15" s="91"/>
    </row>
    <row r="16" spans="1:14" ht="15.75">
      <c r="A16" s="284" t="s">
        <v>473</v>
      </c>
      <c r="B16" s="285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19">
        <f t="shared" si="1"/>
        <v>0</v>
      </c>
      <c r="M16" s="236"/>
      <c r="N16" s="91"/>
    </row>
    <row r="17" spans="1:14" ht="31.5">
      <c r="A17" s="282" t="s">
        <v>475</v>
      </c>
      <c r="B17" s="283" t="s">
        <v>476</v>
      </c>
      <c r="C17" s="387">
        <f>C13+C14</f>
        <v>40357</v>
      </c>
      <c r="D17" s="387">
        <f aca="true" t="shared" si="2" ref="D17:M17">D13+D14</f>
        <v>0</v>
      </c>
      <c r="E17" s="387">
        <f t="shared" si="2"/>
        <v>0</v>
      </c>
      <c r="F17" s="387">
        <f t="shared" si="2"/>
        <v>3927</v>
      </c>
      <c r="G17" s="387">
        <f t="shared" si="2"/>
        <v>0</v>
      </c>
      <c r="H17" s="387">
        <f t="shared" si="2"/>
        <v>0</v>
      </c>
      <c r="I17" s="387">
        <f t="shared" si="2"/>
        <v>37254</v>
      </c>
      <c r="J17" s="387">
        <f t="shared" si="2"/>
        <v>0</v>
      </c>
      <c r="K17" s="387">
        <f t="shared" si="2"/>
        <v>0</v>
      </c>
      <c r="L17" s="319">
        <f t="shared" si="1"/>
        <v>81538</v>
      </c>
      <c r="M17" s="388">
        <f t="shared" si="2"/>
        <v>0</v>
      </c>
      <c r="N17" s="91"/>
    </row>
    <row r="18" spans="1:14" ht="15.75">
      <c r="A18" s="282" t="s">
        <v>477</v>
      </c>
      <c r="B18" s="283" t="s">
        <v>478</v>
      </c>
      <c r="C18" s="389"/>
      <c r="D18" s="389"/>
      <c r="E18" s="389"/>
      <c r="F18" s="389"/>
      <c r="G18" s="389"/>
      <c r="H18" s="389"/>
      <c r="I18" s="319">
        <f>+'1-Баланс'!G32</f>
        <v>-5338</v>
      </c>
      <c r="J18" s="319">
        <f>+'1-Баланс'!G33</f>
        <v>0</v>
      </c>
      <c r="K18" s="320"/>
      <c r="L18" s="319">
        <f t="shared" si="1"/>
        <v>-5338</v>
      </c>
      <c r="M18" s="373"/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109</v>
      </c>
      <c r="G19" s="90">
        <f t="shared" si="3"/>
        <v>0</v>
      </c>
      <c r="H19" s="90">
        <f t="shared" si="3"/>
        <v>0</v>
      </c>
      <c r="I19" s="90">
        <f t="shared" si="3"/>
        <v>-3338</v>
      </c>
      <c r="J19" s="90">
        <f>J20+J21</f>
        <v>0</v>
      </c>
      <c r="K19" s="90">
        <f t="shared" si="3"/>
        <v>0</v>
      </c>
      <c r="L19" s="319">
        <f t="shared" si="1"/>
        <v>-3229</v>
      </c>
      <c r="M19" s="234">
        <f>M20+M21</f>
        <v>0</v>
      </c>
      <c r="N19" s="91"/>
    </row>
    <row r="20" spans="1:14" ht="15.75">
      <c r="A20" s="286" t="s">
        <v>481</v>
      </c>
      <c r="B20" s="287" t="s">
        <v>482</v>
      </c>
      <c r="C20" s="235"/>
      <c r="D20" s="235"/>
      <c r="E20" s="235"/>
      <c r="F20" s="235"/>
      <c r="G20" s="235"/>
      <c r="H20" s="235"/>
      <c r="I20" s="235">
        <f>-3229</f>
        <v>-3229</v>
      </c>
      <c r="J20" s="235"/>
      <c r="K20" s="235"/>
      <c r="L20" s="319">
        <f>SUM(C20:K20)</f>
        <v>-3229</v>
      </c>
      <c r="M20" s="236"/>
      <c r="N20" s="91"/>
    </row>
    <row r="21" spans="1:14" ht="15.75">
      <c r="A21" s="286" t="s">
        <v>483</v>
      </c>
      <c r="B21" s="287" t="s">
        <v>484</v>
      </c>
      <c r="C21" s="235"/>
      <c r="D21" s="235"/>
      <c r="E21" s="235"/>
      <c r="F21" s="235">
        <v>109</v>
      </c>
      <c r="G21" s="235"/>
      <c r="H21" s="235"/>
      <c r="I21" s="235">
        <f>-109</f>
        <v>-109</v>
      </c>
      <c r="J21" s="235"/>
      <c r="K21" s="235"/>
      <c r="L21" s="319">
        <f t="shared" si="1"/>
        <v>0</v>
      </c>
      <c r="M21" s="236"/>
      <c r="N21" s="91"/>
    </row>
    <row r="22" spans="1:14" ht="15.75">
      <c r="A22" s="284" t="s">
        <v>485</v>
      </c>
      <c r="B22" s="285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19">
        <f t="shared" si="1"/>
        <v>0</v>
      </c>
      <c r="M22" s="236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9">
        <f t="shared" si="1"/>
        <v>0</v>
      </c>
      <c r="M23" s="234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19">
        <f t="shared" si="1"/>
        <v>0</v>
      </c>
      <c r="M24" s="236"/>
      <c r="N24" s="91"/>
    </row>
    <row r="25" spans="1:14" ht="15.75">
      <c r="A25" s="284" t="s">
        <v>491</v>
      </c>
      <c r="B25" s="285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19">
        <f t="shared" si="1"/>
        <v>0</v>
      </c>
      <c r="M25" s="236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9">
        <f t="shared" si="1"/>
        <v>0</v>
      </c>
      <c r="M26" s="234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19">
        <f t="shared" si="1"/>
        <v>0</v>
      </c>
      <c r="M27" s="236"/>
      <c r="N27" s="91"/>
    </row>
    <row r="28" spans="1:14" ht="15.75">
      <c r="A28" s="284" t="s">
        <v>491</v>
      </c>
      <c r="B28" s="285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19">
        <f t="shared" si="1"/>
        <v>0</v>
      </c>
      <c r="M28" s="236"/>
      <c r="N28" s="91"/>
    </row>
    <row r="29" spans="1:14" ht="15.75">
      <c r="A29" s="284" t="s">
        <v>497</v>
      </c>
      <c r="B29" s="285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19">
        <f t="shared" si="1"/>
        <v>0</v>
      </c>
      <c r="M29" s="236"/>
      <c r="N29" s="91"/>
    </row>
    <row r="30" spans="1:14" ht="15.75">
      <c r="A30" s="284" t="s">
        <v>499</v>
      </c>
      <c r="B30" s="285" t="s">
        <v>500</v>
      </c>
      <c r="C30" s="235"/>
      <c r="D30" s="235"/>
      <c r="E30" s="235"/>
      <c r="F30" s="235"/>
      <c r="G30" s="235"/>
      <c r="H30" s="235"/>
      <c r="I30" s="235"/>
      <c r="J30" s="235"/>
      <c r="K30" s="235"/>
      <c r="L30" s="319">
        <f t="shared" si="1"/>
        <v>0</v>
      </c>
      <c r="M30" s="236"/>
      <c r="N30" s="91"/>
    </row>
    <row r="31" spans="1:14" ht="15.75">
      <c r="A31" s="282" t="s">
        <v>501</v>
      </c>
      <c r="B31" s="283" t="s">
        <v>502</v>
      </c>
      <c r="C31" s="387">
        <f>C19+C22+C23+C26+C30+C29+C17+C18</f>
        <v>40357</v>
      </c>
      <c r="D31" s="387">
        <f aca="true" t="shared" si="6" ref="D31:M31">D19+D22+D23+D26+D30+D29+D17+D18</f>
        <v>0</v>
      </c>
      <c r="E31" s="387">
        <f t="shared" si="6"/>
        <v>0</v>
      </c>
      <c r="F31" s="387">
        <f t="shared" si="6"/>
        <v>4036</v>
      </c>
      <c r="G31" s="387">
        <f t="shared" si="6"/>
        <v>0</v>
      </c>
      <c r="H31" s="387">
        <f t="shared" si="6"/>
        <v>0</v>
      </c>
      <c r="I31" s="387">
        <f t="shared" si="6"/>
        <v>28578</v>
      </c>
      <c r="J31" s="387">
        <f t="shared" si="6"/>
        <v>0</v>
      </c>
      <c r="K31" s="387">
        <f t="shared" si="6"/>
        <v>0</v>
      </c>
      <c r="L31" s="319">
        <f t="shared" si="1"/>
        <v>72971</v>
      </c>
      <c r="M31" s="388">
        <f t="shared" si="6"/>
        <v>0</v>
      </c>
      <c r="N31" s="88"/>
    </row>
    <row r="32" spans="1:14" ht="31.5">
      <c r="A32" s="284" t="s">
        <v>503</v>
      </c>
      <c r="B32" s="285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19">
        <f t="shared" si="1"/>
        <v>0</v>
      </c>
      <c r="M32" s="236"/>
      <c r="N32" s="91"/>
    </row>
    <row r="33" spans="1:14" ht="32.25" thickBot="1">
      <c r="A33" s="288" t="s">
        <v>505</v>
      </c>
      <c r="B33" s="289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6">
        <f t="shared" si="1"/>
        <v>0</v>
      </c>
      <c r="M33" s="238"/>
      <c r="N33" s="91"/>
    </row>
    <row r="34" spans="1:14" ht="32.25" thickBot="1">
      <c r="A34" s="290" t="s">
        <v>507</v>
      </c>
      <c r="B34" s="291" t="s">
        <v>508</v>
      </c>
      <c r="C34" s="322">
        <f aca="true" t="shared" si="7" ref="C34:K34">C31+C32+C33</f>
        <v>40357</v>
      </c>
      <c r="D34" s="322">
        <f t="shared" si="7"/>
        <v>0</v>
      </c>
      <c r="E34" s="322">
        <f t="shared" si="7"/>
        <v>0</v>
      </c>
      <c r="F34" s="322">
        <f t="shared" si="7"/>
        <v>4036</v>
      </c>
      <c r="G34" s="322">
        <f t="shared" si="7"/>
        <v>0</v>
      </c>
      <c r="H34" s="322">
        <f t="shared" si="7"/>
        <v>0</v>
      </c>
      <c r="I34" s="322">
        <f t="shared" si="7"/>
        <v>28578</v>
      </c>
      <c r="J34" s="322">
        <f t="shared" si="7"/>
        <v>0</v>
      </c>
      <c r="K34" s="322">
        <f t="shared" si="7"/>
        <v>0</v>
      </c>
      <c r="L34" s="385">
        <f t="shared" si="1"/>
        <v>72971</v>
      </c>
      <c r="M34" s="323">
        <f>M31+M32+M33</f>
        <v>0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3" t="s">
        <v>638</v>
      </c>
      <c r="B38" s="434">
        <f>pdeReportingDate</f>
        <v>45349</v>
      </c>
      <c r="C38" s="434"/>
      <c r="D38" s="434"/>
      <c r="E38" s="434"/>
      <c r="F38" s="434"/>
      <c r="G38" s="434"/>
      <c r="H38" s="434"/>
      <c r="M38" s="91"/>
    </row>
    <row r="39" spans="1:13" ht="15.75">
      <c r="A39" s="423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4" t="s">
        <v>8</v>
      </c>
      <c r="B40" s="435" t="str">
        <f>authorName</f>
        <v>Булконсулт ЕООД Теодора Николаева Василева</v>
      </c>
      <c r="C40" s="435"/>
      <c r="D40" s="435"/>
      <c r="E40" s="435"/>
      <c r="F40" s="435"/>
      <c r="G40" s="435"/>
      <c r="H40" s="435"/>
      <c r="M40" s="91"/>
    </row>
    <row r="41" spans="1:13" ht="15.75">
      <c r="A41" s="424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4" t="s">
        <v>586</v>
      </c>
      <c r="B42" s="436"/>
      <c r="C42" s="436"/>
      <c r="D42" s="436"/>
      <c r="E42" s="436"/>
      <c r="F42" s="436"/>
      <c r="G42" s="436"/>
      <c r="H42" s="436"/>
      <c r="M42" s="91"/>
    </row>
    <row r="43" spans="1:13" ht="15.75">
      <c r="A43" s="425"/>
      <c r="B43" s="433" t="s">
        <v>640</v>
      </c>
      <c r="C43" s="433"/>
      <c r="D43" s="433"/>
      <c r="E43" s="433"/>
      <c r="F43" s="309"/>
      <c r="G43" s="37"/>
      <c r="H43" s="35"/>
      <c r="M43" s="91"/>
    </row>
    <row r="44" spans="1:13" ht="15.75">
      <c r="A44" s="425"/>
      <c r="B44" s="433" t="s">
        <v>640</v>
      </c>
      <c r="C44" s="433"/>
      <c r="D44" s="433"/>
      <c r="E44" s="433"/>
      <c r="F44" s="309"/>
      <c r="G44" s="37"/>
      <c r="H44" s="35"/>
      <c r="M44" s="91"/>
    </row>
    <row r="45" spans="1:13" ht="15.75">
      <c r="A45" s="425"/>
      <c r="B45" s="433" t="s">
        <v>640</v>
      </c>
      <c r="C45" s="433"/>
      <c r="D45" s="433"/>
      <c r="E45" s="433"/>
      <c r="F45" s="309"/>
      <c r="G45" s="37"/>
      <c r="H45" s="35"/>
      <c r="M45" s="91"/>
    </row>
    <row r="46" spans="1:13" ht="15.75">
      <c r="A46" s="425"/>
      <c r="B46" s="433" t="s">
        <v>640</v>
      </c>
      <c r="C46" s="433"/>
      <c r="D46" s="433"/>
      <c r="E46" s="433"/>
      <c r="F46" s="309"/>
      <c r="G46" s="37"/>
      <c r="H46" s="35"/>
      <c r="M46" s="91"/>
    </row>
    <row r="47" spans="1:13" ht="15.75">
      <c r="A47" s="425"/>
      <c r="B47" s="433"/>
      <c r="C47" s="433"/>
      <c r="D47" s="433"/>
      <c r="E47" s="433"/>
      <c r="F47" s="309"/>
      <c r="G47" s="37"/>
      <c r="H47" s="35"/>
      <c r="M47" s="91"/>
    </row>
    <row r="48" spans="1:13" ht="15.75">
      <c r="A48" s="425"/>
      <c r="B48" s="433"/>
      <c r="C48" s="433"/>
      <c r="D48" s="433"/>
      <c r="E48" s="433"/>
      <c r="F48" s="309"/>
      <c r="G48" s="37"/>
      <c r="H48" s="35"/>
      <c r="M48" s="91"/>
    </row>
    <row r="49" spans="1:13" ht="15.75">
      <c r="A49" s="425"/>
      <c r="B49" s="433"/>
      <c r="C49" s="433"/>
      <c r="D49" s="433"/>
      <c r="E49" s="433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6" t="s">
        <v>597</v>
      </c>
      <c r="B1" s="397"/>
      <c r="C1" s="397"/>
      <c r="D1" s="397"/>
      <c r="E1" s="397"/>
      <c r="F1" s="397"/>
      <c r="G1" s="397"/>
      <c r="H1" s="397"/>
      <c r="I1" s="397"/>
      <c r="J1" s="398"/>
    </row>
    <row r="2" spans="1:10" ht="15.75">
      <c r="A2" s="397" t="str">
        <f>CONCATENATE("на информацията, въведена в справките на ",UPPER(pdeName))</f>
        <v>на информацията, въведена в справките на БГ АГРО АД</v>
      </c>
      <c r="B2" s="397"/>
      <c r="C2" s="397"/>
      <c r="D2" s="397"/>
      <c r="E2" s="397"/>
      <c r="F2" s="397"/>
      <c r="G2" s="397"/>
      <c r="H2" s="397"/>
      <c r="I2" s="397"/>
      <c r="J2" s="398"/>
    </row>
    <row r="3" spans="1:10" ht="15.75">
      <c r="A3" s="397" t="str">
        <f>CONCATENATE("за периода от ",TEXT(startDate,"dd.mm.yyyy г.")," до ",TEXT(endDate,"dd.mm.yyyy г."))</f>
        <v>за периода от 01.01.2023 г. до 31.12.2023 г.</v>
      </c>
      <c r="B3" s="399"/>
      <c r="C3" s="399"/>
      <c r="D3" s="399"/>
      <c r="E3" s="399"/>
      <c r="F3" s="399"/>
      <c r="G3" s="399"/>
      <c r="H3" s="399"/>
      <c r="I3" s="399"/>
      <c r="J3" s="400"/>
    </row>
    <row r="5" spans="1:7" ht="25.5" customHeight="1">
      <c r="A5" s="403" t="s">
        <v>598</v>
      </c>
      <c r="B5" s="405" t="s">
        <v>600</v>
      </c>
      <c r="C5" s="406" t="s">
        <v>602</v>
      </c>
      <c r="D5" s="407" t="s">
        <v>604</v>
      </c>
      <c r="E5" s="406" t="s">
        <v>603</v>
      </c>
      <c r="F5" s="405" t="s">
        <v>601</v>
      </c>
      <c r="G5" s="404" t="s">
        <v>599</v>
      </c>
    </row>
    <row r="6" spans="1:7" ht="18.75" customHeight="1">
      <c r="A6" s="410" t="s">
        <v>645</v>
      </c>
      <c r="B6" s="401" t="s">
        <v>609</v>
      </c>
      <c r="C6" s="408">
        <f>'1-Баланс'!C95</f>
        <v>134703</v>
      </c>
      <c r="D6" s="409">
        <f aca="true" t="shared" si="0" ref="D6:D15">C6-E6</f>
        <v>0</v>
      </c>
      <c r="E6" s="408">
        <f>'1-Баланс'!G95</f>
        <v>134703</v>
      </c>
      <c r="F6" s="402" t="s">
        <v>610</v>
      </c>
      <c r="G6" s="410" t="s">
        <v>645</v>
      </c>
    </row>
    <row r="7" spans="1:7" ht="18.75" customHeight="1">
      <c r="A7" s="410" t="s">
        <v>645</v>
      </c>
      <c r="B7" s="401" t="s">
        <v>608</v>
      </c>
      <c r="C7" s="408">
        <f>'1-Баланс'!G37</f>
        <v>72971</v>
      </c>
      <c r="D7" s="409">
        <f t="shared" si="0"/>
        <v>32614</v>
      </c>
      <c r="E7" s="408">
        <f>'1-Баланс'!G18</f>
        <v>40357</v>
      </c>
      <c r="F7" s="402" t="s">
        <v>455</v>
      </c>
      <c r="G7" s="410" t="s">
        <v>645</v>
      </c>
    </row>
    <row r="8" spans="1:7" ht="18.75" customHeight="1">
      <c r="A8" s="410" t="s">
        <v>645</v>
      </c>
      <c r="B8" s="401" t="s">
        <v>606</v>
      </c>
      <c r="C8" s="408">
        <f>ABS('1-Баланс'!G32)-ABS('1-Баланс'!G33)</f>
        <v>5338</v>
      </c>
      <c r="D8" s="409">
        <f t="shared" si="0"/>
        <v>10676</v>
      </c>
      <c r="E8" s="408">
        <f>ABS('2-Отчет за доходите'!C44)-ABS('2-Отчет за доходите'!G44)</f>
        <v>-5338</v>
      </c>
      <c r="F8" s="402" t="s">
        <v>607</v>
      </c>
      <c r="G8" s="411" t="s">
        <v>647</v>
      </c>
    </row>
    <row r="9" spans="1:7" ht="18.75" customHeight="1">
      <c r="A9" s="410" t="s">
        <v>645</v>
      </c>
      <c r="B9" s="401" t="s">
        <v>612</v>
      </c>
      <c r="C9" s="408">
        <f>'1-Баланс'!D92</f>
        <v>134</v>
      </c>
      <c r="D9" s="409">
        <f t="shared" si="0"/>
        <v>0</v>
      </c>
      <c r="E9" s="408">
        <f>'3-Отчет за паричния поток'!C45</f>
        <v>134</v>
      </c>
      <c r="F9" s="402" t="s">
        <v>611</v>
      </c>
      <c r="G9" s="411" t="s">
        <v>646</v>
      </c>
    </row>
    <row r="10" spans="1:7" ht="18.75" customHeight="1">
      <c r="A10" s="410" t="s">
        <v>645</v>
      </c>
      <c r="B10" s="401" t="s">
        <v>613</v>
      </c>
      <c r="C10" s="408">
        <f>'1-Баланс'!C92</f>
        <v>248</v>
      </c>
      <c r="D10" s="409">
        <f t="shared" si="0"/>
        <v>0</v>
      </c>
      <c r="E10" s="408">
        <f>'3-Отчет за паричния поток'!C46</f>
        <v>248</v>
      </c>
      <c r="F10" s="402" t="s">
        <v>614</v>
      </c>
      <c r="G10" s="411" t="s">
        <v>646</v>
      </c>
    </row>
    <row r="11" spans="1:7" ht="18.75" customHeight="1">
      <c r="A11" s="410" t="s">
        <v>645</v>
      </c>
      <c r="B11" s="401" t="s">
        <v>608</v>
      </c>
      <c r="C11" s="408">
        <f>'1-Баланс'!G37</f>
        <v>72971</v>
      </c>
      <c r="D11" s="409">
        <f t="shared" si="0"/>
        <v>0</v>
      </c>
      <c r="E11" s="408">
        <f>'4-Отчет за собствения капитал'!L34</f>
        <v>72971</v>
      </c>
      <c r="F11" s="402" t="s">
        <v>615</v>
      </c>
      <c r="G11" s="411" t="s">
        <v>648</v>
      </c>
    </row>
    <row r="12" spans="1:7" ht="18.75" customHeight="1">
      <c r="A12" s="410" t="s">
        <v>645</v>
      </c>
      <c r="B12" s="401" t="s">
        <v>616</v>
      </c>
      <c r="C12" s="408">
        <f>'1-Баланс'!C36</f>
        <v>0</v>
      </c>
      <c r="D12" s="409" t="e">
        <f t="shared" si="0"/>
        <v>#REF!</v>
      </c>
      <c r="E12" s="408" t="e">
        <f>#REF!+#REF!</f>
        <v>#REF!</v>
      </c>
      <c r="F12" s="402" t="s">
        <v>620</v>
      </c>
      <c r="G12" s="411" t="s">
        <v>649</v>
      </c>
    </row>
    <row r="13" spans="1:7" ht="18.75" customHeight="1">
      <c r="A13" s="410" t="s">
        <v>645</v>
      </c>
      <c r="B13" s="401" t="s">
        <v>617</v>
      </c>
      <c r="C13" s="408">
        <f>'1-Баланс'!C37</f>
        <v>0</v>
      </c>
      <c r="D13" s="409" t="e">
        <f t="shared" si="0"/>
        <v>#REF!</v>
      </c>
      <c r="E13" s="408" t="e">
        <f>#REF!+#REF!</f>
        <v>#REF!</v>
      </c>
      <c r="F13" s="402" t="s">
        <v>621</v>
      </c>
      <c r="G13" s="411" t="s">
        <v>649</v>
      </c>
    </row>
    <row r="14" spans="1:7" ht="18.75" customHeight="1">
      <c r="A14" s="410" t="s">
        <v>645</v>
      </c>
      <c r="B14" s="401" t="s">
        <v>618</v>
      </c>
      <c r="C14" s="408">
        <f>'1-Баланс'!C38</f>
        <v>0</v>
      </c>
      <c r="D14" s="409" t="e">
        <f t="shared" si="0"/>
        <v>#REF!</v>
      </c>
      <c r="E14" s="408" t="e">
        <f>#REF!+#REF!</f>
        <v>#REF!</v>
      </c>
      <c r="F14" s="402" t="s">
        <v>622</v>
      </c>
      <c r="G14" s="411" t="s">
        <v>649</v>
      </c>
    </row>
    <row r="15" spans="1:7" ht="18.75" customHeight="1">
      <c r="A15" s="410" t="s">
        <v>645</v>
      </c>
      <c r="B15" s="401" t="s">
        <v>619</v>
      </c>
      <c r="C15" s="408">
        <f>'1-Баланс'!C39</f>
        <v>0</v>
      </c>
      <c r="D15" s="409" t="e">
        <f t="shared" si="0"/>
        <v>#REF!</v>
      </c>
      <c r="E15" s="408" t="e">
        <f>#REF!+#REF!</f>
        <v>#REF!</v>
      </c>
      <c r="F15" s="402" t="s">
        <v>623</v>
      </c>
      <c r="G15" s="411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4" t="s">
        <v>553</v>
      </c>
      <c r="B1" s="324" t="s">
        <v>548</v>
      </c>
      <c r="C1" s="324" t="s">
        <v>552</v>
      </c>
      <c r="D1" s="324" t="s">
        <v>549</v>
      </c>
    </row>
    <row r="2" spans="1:4" ht="24" customHeight="1">
      <c r="A2" s="379" t="s">
        <v>547</v>
      </c>
      <c r="B2" s="377"/>
      <c r="C2" s="377"/>
      <c r="D2" s="378"/>
    </row>
    <row r="3" spans="1:5" ht="31.5">
      <c r="A3" s="327">
        <v>1</v>
      </c>
      <c r="B3" s="325" t="s">
        <v>551</v>
      </c>
      <c r="C3" s="326" t="s">
        <v>550</v>
      </c>
      <c r="D3" s="376">
        <f>(ABS('1-Баланс'!G32)-ABS('1-Баланс'!G33))/'2-Отчет за доходите'!G16</f>
        <v>0.04901024642844026</v>
      </c>
      <c r="E3" s="380"/>
    </row>
    <row r="4" spans="1:4" ht="31.5">
      <c r="A4" s="327">
        <v>2</v>
      </c>
      <c r="B4" s="325" t="s">
        <v>577</v>
      </c>
      <c r="C4" s="326" t="s">
        <v>554</v>
      </c>
      <c r="D4" s="376">
        <f>(ABS('1-Баланс'!G32)-ABS('1-Баланс'!G33))/'1-Баланс'!G37</f>
        <v>0.07315234819311782</v>
      </c>
    </row>
    <row r="5" spans="1:4" ht="31.5">
      <c r="A5" s="327">
        <v>3</v>
      </c>
      <c r="B5" s="325" t="s">
        <v>555</v>
      </c>
      <c r="C5" s="326" t="s">
        <v>556</v>
      </c>
      <c r="D5" s="376">
        <f>(ABS('1-Баланс'!G32)-ABS('1-Баланс'!G33))/('1-Баланс'!G56+'1-Баланс'!G79)</f>
        <v>0.086470550119873</v>
      </c>
    </row>
    <row r="6" spans="1:4" ht="31.5">
      <c r="A6" s="327">
        <v>4</v>
      </c>
      <c r="B6" s="325" t="s">
        <v>578</v>
      </c>
      <c r="C6" s="326" t="s">
        <v>557</v>
      </c>
      <c r="D6" s="376">
        <f>(ABS('1-Баланс'!G32)-ABS('1-Баланс'!G33))/('1-Баланс'!C95)</f>
        <v>0.03962792216951367</v>
      </c>
    </row>
    <row r="7" spans="1:4" ht="24" customHeight="1">
      <c r="A7" s="379" t="s">
        <v>558</v>
      </c>
      <c r="B7" s="377"/>
      <c r="C7" s="377"/>
      <c r="D7" s="378"/>
    </row>
    <row r="8" spans="1:4" ht="31.5">
      <c r="A8" s="327">
        <v>5</v>
      </c>
      <c r="B8" s="325" t="s">
        <v>559</v>
      </c>
      <c r="C8" s="326" t="s">
        <v>560</v>
      </c>
      <c r="D8" s="375">
        <f>'2-Отчет за доходите'!G36/'2-Отчет за доходите'!C36</f>
        <v>0.9507806518193016</v>
      </c>
    </row>
    <row r="9" spans="1:4" ht="24" customHeight="1">
      <c r="A9" s="379" t="s">
        <v>561</v>
      </c>
      <c r="B9" s="377"/>
      <c r="C9" s="377"/>
      <c r="D9" s="378"/>
    </row>
    <row r="10" spans="1:4" ht="31.5">
      <c r="A10" s="327">
        <v>6</v>
      </c>
      <c r="B10" s="325" t="s">
        <v>562</v>
      </c>
      <c r="C10" s="326" t="s">
        <v>563</v>
      </c>
      <c r="D10" s="375">
        <f>'1-Баланс'!C94/'1-Баланс'!G79</f>
        <v>1.0178030897553756</v>
      </c>
    </row>
    <row r="11" spans="1:4" ht="63">
      <c r="A11" s="327">
        <v>7</v>
      </c>
      <c r="B11" s="325" t="s">
        <v>564</v>
      </c>
      <c r="C11" s="326" t="s">
        <v>627</v>
      </c>
      <c r="D11" s="375">
        <f>('1-Баланс'!C76+'1-Баланс'!C85+'1-Баланс'!C92)/'1-Баланс'!G79</f>
        <v>0.2402071795331734</v>
      </c>
    </row>
    <row r="12" spans="1:4" ht="47.25">
      <c r="A12" s="327">
        <v>8</v>
      </c>
      <c r="B12" s="325" t="s">
        <v>565</v>
      </c>
      <c r="C12" s="326" t="s">
        <v>628</v>
      </c>
      <c r="D12" s="375">
        <f>('1-Баланс'!C85+'1-Баланс'!C92)/'1-Баланс'!G79</f>
        <v>0.005560662795129936</v>
      </c>
    </row>
    <row r="13" spans="1:4" ht="31.5">
      <c r="A13" s="327">
        <v>9</v>
      </c>
      <c r="B13" s="325" t="s">
        <v>566</v>
      </c>
      <c r="C13" s="326" t="s">
        <v>567</v>
      </c>
      <c r="D13" s="375">
        <f>'1-Баланс'!C92/'1-Баланс'!G79</f>
        <v>0.005560662795129936</v>
      </c>
    </row>
    <row r="14" spans="1:4" ht="24" customHeight="1">
      <c r="A14" s="379" t="s">
        <v>568</v>
      </c>
      <c r="B14" s="377"/>
      <c r="C14" s="377"/>
      <c r="D14" s="378"/>
    </row>
    <row r="15" spans="1:4" ht="31.5">
      <c r="A15" s="327">
        <v>10</v>
      </c>
      <c r="B15" s="325" t="s">
        <v>582</v>
      </c>
      <c r="C15" s="326" t="s">
        <v>569</v>
      </c>
      <c r="D15" s="375">
        <f>'2-Отчет за доходите'!G16/('1-Баланс'!C20+'1-Баланс'!C21+'1-Баланс'!C22+'1-Баланс'!C28+'1-Баланс'!C65)</f>
        <v>0.8900983949527639</v>
      </c>
    </row>
    <row r="16" spans="1:4" ht="31.5">
      <c r="A16" s="382">
        <v>11</v>
      </c>
      <c r="B16" s="325" t="s">
        <v>568</v>
      </c>
      <c r="C16" s="326" t="s">
        <v>581</v>
      </c>
      <c r="D16" s="383">
        <f>'2-Отчет за доходите'!G16/('1-Баланс'!C95)</f>
        <v>0.8085640260424787</v>
      </c>
    </row>
    <row r="17" spans="1:4" ht="24" customHeight="1">
      <c r="A17" s="379" t="s">
        <v>571</v>
      </c>
      <c r="B17" s="377"/>
      <c r="C17" s="377"/>
      <c r="D17" s="378"/>
    </row>
    <row r="18" spans="1:4" ht="31.5">
      <c r="A18" s="327">
        <v>12</v>
      </c>
      <c r="B18" s="325" t="s">
        <v>595</v>
      </c>
      <c r="C18" s="326" t="s">
        <v>570</v>
      </c>
      <c r="D18" s="375">
        <f>'1-Баланс'!G56/('1-Баланс'!G37+'1-Баланс'!G56)</f>
        <v>0.1901469413122614</v>
      </c>
    </row>
    <row r="19" spans="1:4" ht="31.5">
      <c r="A19" s="327">
        <v>13</v>
      </c>
      <c r="B19" s="325" t="s">
        <v>596</v>
      </c>
      <c r="C19" s="326" t="s">
        <v>572</v>
      </c>
      <c r="D19" s="375">
        <f>D4/D5</f>
        <v>0.8459799098271917</v>
      </c>
    </row>
    <row r="20" spans="1:4" ht="31.5">
      <c r="A20" s="327">
        <v>14</v>
      </c>
      <c r="B20" s="325" t="s">
        <v>573</v>
      </c>
      <c r="C20" s="326" t="s">
        <v>574</v>
      </c>
      <c r="D20" s="375">
        <f>D6/D5</f>
        <v>0.45828229512334545</v>
      </c>
    </row>
    <row r="21" spans="1:5" ht="15.75">
      <c r="A21" s="327">
        <v>15</v>
      </c>
      <c r="B21" s="325" t="s">
        <v>575</v>
      </c>
      <c r="C21" s="326" t="s">
        <v>576</v>
      </c>
      <c r="D21" s="412">
        <f>'2-Отчет за доходите'!C37+'2-Отчет за доходите'!C25</f>
        <v>934</v>
      </c>
      <c r="E21" s="427"/>
    </row>
    <row r="22" spans="1:4" ht="47.25">
      <c r="A22" s="327">
        <v>16</v>
      </c>
      <c r="B22" s="325" t="s">
        <v>579</v>
      </c>
      <c r="C22" s="326" t="s">
        <v>580</v>
      </c>
      <c r="D22" s="381">
        <f>D21/'1-Баланс'!G37</f>
        <v>0.012799605322662428</v>
      </c>
    </row>
    <row r="23" spans="1:4" ht="31.5">
      <c r="A23" s="327">
        <v>17</v>
      </c>
      <c r="B23" s="325" t="s">
        <v>641</v>
      </c>
      <c r="C23" s="326" t="s">
        <v>642</v>
      </c>
      <c r="D23" s="381">
        <f>(D21+'2-Отчет за доходите'!C14)/'2-Отчет за доходите'!G31</f>
        <v>0.08448731639852243</v>
      </c>
    </row>
    <row r="24" spans="1:4" ht="31.5">
      <c r="A24" s="327">
        <v>18</v>
      </c>
      <c r="B24" s="325" t="s">
        <v>643</v>
      </c>
      <c r="C24" s="326" t="s">
        <v>644</v>
      </c>
      <c r="D24" s="381">
        <f>('1-Баланс'!G56+'1-Баланс'!G79)/(D21+'2-Отчет за доходите'!C14)</f>
        <v>6.395772896808952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БГ АГРО АД</v>
      </c>
      <c r="B3" s="81" t="str">
        <f aca="true" t="shared" si="1" ref="B3:B34">pdeBulstat</f>
        <v>148111353</v>
      </c>
      <c r="C3" s="316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22523</v>
      </c>
    </row>
    <row r="4" spans="1:8" ht="15.75">
      <c r="A4" s="81" t="str">
        <f t="shared" si="0"/>
        <v>БГ АГРО АД</v>
      </c>
      <c r="B4" s="81" t="str">
        <f t="shared" si="1"/>
        <v>148111353</v>
      </c>
      <c r="C4" s="316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12957</v>
      </c>
    </row>
    <row r="5" spans="1:8" ht="15.75">
      <c r="A5" s="81" t="str">
        <f t="shared" si="0"/>
        <v>БГ АГРО АД</v>
      </c>
      <c r="B5" s="81" t="str">
        <f t="shared" si="1"/>
        <v>148111353</v>
      </c>
      <c r="C5" s="316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27633</v>
      </c>
    </row>
    <row r="6" spans="1:8" ht="15.75">
      <c r="A6" s="81" t="str">
        <f t="shared" si="0"/>
        <v>БГ АГРО АД</v>
      </c>
      <c r="B6" s="81" t="str">
        <f t="shared" si="1"/>
        <v>148111353</v>
      </c>
      <c r="C6" s="316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БГ АГРО АД</v>
      </c>
      <c r="B7" s="81" t="str">
        <f t="shared" si="1"/>
        <v>148111353</v>
      </c>
      <c r="C7" s="316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2209</v>
      </c>
    </row>
    <row r="8" spans="1:8" ht="15.75">
      <c r="A8" s="81" t="str">
        <f t="shared" si="0"/>
        <v>БГ АГРО АД</v>
      </c>
      <c r="B8" s="81" t="str">
        <f t="shared" si="1"/>
        <v>148111353</v>
      </c>
      <c r="C8" s="316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1670</v>
      </c>
    </row>
    <row r="9" spans="1:8" ht="15.75">
      <c r="A9" s="81" t="str">
        <f t="shared" si="0"/>
        <v>БГ АГРО АД</v>
      </c>
      <c r="B9" s="81" t="str">
        <f t="shared" si="1"/>
        <v>148111353</v>
      </c>
      <c r="C9" s="316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37</v>
      </c>
    </row>
    <row r="10" spans="1:8" ht="15.75">
      <c r="A10" s="81" t="str">
        <f t="shared" si="0"/>
        <v>БГ АГРО АД</v>
      </c>
      <c r="B10" s="81" t="str">
        <f t="shared" si="1"/>
        <v>148111353</v>
      </c>
      <c r="C10" s="316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19748</v>
      </c>
    </row>
    <row r="11" spans="1:8" ht="15.75">
      <c r="A11" s="81" t="str">
        <f t="shared" si="0"/>
        <v>БГ АГРО АД</v>
      </c>
      <c r="B11" s="81" t="str">
        <f t="shared" si="1"/>
        <v>148111353</v>
      </c>
      <c r="C11" s="316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86777</v>
      </c>
    </row>
    <row r="12" spans="1:8" ht="15.75">
      <c r="A12" s="81" t="str">
        <f t="shared" si="0"/>
        <v>БГ АГРО АД</v>
      </c>
      <c r="B12" s="81" t="str">
        <f t="shared" si="1"/>
        <v>148111353</v>
      </c>
      <c r="C12" s="316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БГ АГРО АД</v>
      </c>
      <c r="B13" s="81" t="str">
        <f t="shared" si="1"/>
        <v>148111353</v>
      </c>
      <c r="C13" s="316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908</v>
      </c>
    </row>
    <row r="14" spans="1:8" ht="15.75">
      <c r="A14" s="81" t="str">
        <f t="shared" si="0"/>
        <v>БГ АГРО АД</v>
      </c>
      <c r="B14" s="81" t="str">
        <f t="shared" si="1"/>
        <v>148111353</v>
      </c>
      <c r="C14" s="316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213</v>
      </c>
    </row>
    <row r="15" spans="1:8" ht="15.75">
      <c r="A15" s="81" t="str">
        <f t="shared" si="0"/>
        <v>БГ АГРО АД</v>
      </c>
      <c r="B15" s="81" t="str">
        <f t="shared" si="1"/>
        <v>148111353</v>
      </c>
      <c r="C15" s="316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БГ АГРО АД</v>
      </c>
      <c r="B16" s="81" t="str">
        <f t="shared" si="1"/>
        <v>148111353</v>
      </c>
      <c r="C16" s="316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БГ АГРО АД</v>
      </c>
      <c r="B17" s="81" t="str">
        <f t="shared" si="1"/>
        <v>148111353</v>
      </c>
      <c r="C17" s="316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274</v>
      </c>
    </row>
    <row r="18" spans="1:8" ht="15.75">
      <c r="A18" s="81" t="str">
        <f t="shared" si="0"/>
        <v>БГ АГРО АД</v>
      </c>
      <c r="B18" s="81" t="str">
        <f t="shared" si="1"/>
        <v>148111353</v>
      </c>
      <c r="C18" s="316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487</v>
      </c>
    </row>
    <row r="19" spans="1:8" ht="15.75">
      <c r="A19" s="81" t="str">
        <f t="shared" si="0"/>
        <v>БГ АГРО АД</v>
      </c>
      <c r="B19" s="81" t="str">
        <f t="shared" si="1"/>
        <v>148111353</v>
      </c>
      <c r="C19" s="316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БГ АГРО АД</v>
      </c>
      <c r="B20" s="81" t="str">
        <f t="shared" si="1"/>
        <v>148111353</v>
      </c>
      <c r="C20" s="316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БГ АГРО АД</v>
      </c>
      <c r="B21" s="81" t="str">
        <f t="shared" si="1"/>
        <v>148111353</v>
      </c>
      <c r="C21" s="316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БГ АГРО АД</v>
      </c>
      <c r="B22" s="81" t="str">
        <f t="shared" si="1"/>
        <v>148111353</v>
      </c>
      <c r="C22" s="316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БГ АГРО АД</v>
      </c>
      <c r="B23" s="81" t="str">
        <f t="shared" si="1"/>
        <v>148111353</v>
      </c>
      <c r="C23" s="316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БГ АГРО АД</v>
      </c>
      <c r="B24" s="81" t="str">
        <f t="shared" si="1"/>
        <v>148111353</v>
      </c>
      <c r="C24" s="316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БГ АГРО АД</v>
      </c>
      <c r="B25" s="81" t="str">
        <f t="shared" si="1"/>
        <v>148111353</v>
      </c>
      <c r="C25" s="316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БГ АГРО АД</v>
      </c>
      <c r="B26" s="81" t="str">
        <f t="shared" si="1"/>
        <v>148111353</v>
      </c>
      <c r="C26" s="316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БГ АГРО АД</v>
      </c>
      <c r="B27" s="81" t="str">
        <f t="shared" si="1"/>
        <v>148111353</v>
      </c>
      <c r="C27" s="316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БГ АГРО АД</v>
      </c>
      <c r="B28" s="81" t="str">
        <f t="shared" si="1"/>
        <v>148111353</v>
      </c>
      <c r="C28" s="316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БГ АГРО АД</v>
      </c>
      <c r="B29" s="81" t="str">
        <f t="shared" si="1"/>
        <v>148111353</v>
      </c>
      <c r="C29" s="316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БГ АГРО АД</v>
      </c>
      <c r="B30" s="81" t="str">
        <f t="shared" si="1"/>
        <v>148111353</v>
      </c>
      <c r="C30" s="316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БГ АГРО АД</v>
      </c>
      <c r="B31" s="81" t="str">
        <f t="shared" si="1"/>
        <v>148111353</v>
      </c>
      <c r="C31" s="316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БГ АГРО АД</v>
      </c>
      <c r="B32" s="81" t="str">
        <f t="shared" si="1"/>
        <v>148111353</v>
      </c>
      <c r="C32" s="316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БГ АГРО АД</v>
      </c>
      <c r="B33" s="81" t="str">
        <f t="shared" si="1"/>
        <v>148111353</v>
      </c>
      <c r="C33" s="316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БГ АГРО АД</v>
      </c>
      <c r="B34" s="81" t="str">
        <f t="shared" si="1"/>
        <v>148111353</v>
      </c>
      <c r="C34" s="316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БГ АГРО АД</v>
      </c>
      <c r="B35" s="81" t="str">
        <f aca="true" t="shared" si="4" ref="B35:B66">pdeBulstat</f>
        <v>148111353</v>
      </c>
      <c r="C35" s="316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БГ АГРО АД</v>
      </c>
      <c r="B36" s="81" t="str">
        <f t="shared" si="4"/>
        <v>148111353</v>
      </c>
      <c r="C36" s="316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БГ АГРО АД</v>
      </c>
      <c r="B37" s="81" t="str">
        <f t="shared" si="4"/>
        <v>148111353</v>
      </c>
      <c r="C37" s="316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БГ АГРО АД</v>
      </c>
      <c r="B38" s="81" t="str">
        <f t="shared" si="4"/>
        <v>148111353</v>
      </c>
      <c r="C38" s="316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БГ АГРО АД</v>
      </c>
      <c r="B39" s="81" t="str">
        <f t="shared" si="4"/>
        <v>148111353</v>
      </c>
      <c r="C39" s="316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БГ АГРО АД</v>
      </c>
      <c r="B40" s="81" t="str">
        <f t="shared" si="4"/>
        <v>148111353</v>
      </c>
      <c r="C40" s="316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1138</v>
      </c>
    </row>
    <row r="41" spans="1:8" ht="15.75">
      <c r="A41" s="81" t="str">
        <f t="shared" si="3"/>
        <v>БГ АГРО АД</v>
      </c>
      <c r="B41" s="81" t="str">
        <f t="shared" si="4"/>
        <v>148111353</v>
      </c>
      <c r="C41" s="316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89310</v>
      </c>
    </row>
    <row r="42" spans="1:8" ht="15.75">
      <c r="A42" s="81" t="str">
        <f t="shared" si="3"/>
        <v>БГ АГРО АД</v>
      </c>
      <c r="B42" s="81" t="str">
        <f t="shared" si="4"/>
        <v>148111353</v>
      </c>
      <c r="C42" s="316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1630</v>
      </c>
    </row>
    <row r="43" spans="1:8" ht="15.75">
      <c r="A43" s="81" t="str">
        <f t="shared" si="3"/>
        <v>БГ АГРО АД</v>
      </c>
      <c r="B43" s="81" t="str">
        <f t="shared" si="4"/>
        <v>148111353</v>
      </c>
      <c r="C43" s="316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17540</v>
      </c>
    </row>
    <row r="44" spans="1:8" ht="15.75">
      <c r="A44" s="81" t="str">
        <f t="shared" si="3"/>
        <v>БГ АГРО АД</v>
      </c>
      <c r="B44" s="81" t="str">
        <f t="shared" si="4"/>
        <v>148111353</v>
      </c>
      <c r="C44" s="316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3984</v>
      </c>
    </row>
    <row r="45" spans="1:8" ht="15.75">
      <c r="A45" s="81" t="str">
        <f t="shared" si="3"/>
        <v>БГ АГРО АД</v>
      </c>
      <c r="B45" s="81" t="str">
        <f t="shared" si="4"/>
        <v>148111353</v>
      </c>
      <c r="C45" s="316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6123</v>
      </c>
    </row>
    <row r="46" spans="1:8" ht="15.75">
      <c r="A46" s="81" t="str">
        <f t="shared" si="3"/>
        <v>БГ АГРО АД</v>
      </c>
      <c r="B46" s="81" t="str">
        <f t="shared" si="4"/>
        <v>148111353</v>
      </c>
      <c r="C46" s="316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БГ АГРО АД</v>
      </c>
      <c r="B47" s="81" t="str">
        <f t="shared" si="4"/>
        <v>148111353</v>
      </c>
      <c r="C47" s="316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4915</v>
      </c>
    </row>
    <row r="48" spans="1:8" ht="15.75">
      <c r="A48" s="81" t="str">
        <f t="shared" si="3"/>
        <v>БГ АГРО АД</v>
      </c>
      <c r="B48" s="81" t="str">
        <f t="shared" si="4"/>
        <v>148111353</v>
      </c>
      <c r="C48" s="316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34192</v>
      </c>
    </row>
    <row r="49" spans="1:8" ht="15.75">
      <c r="A49" s="81" t="str">
        <f t="shared" si="3"/>
        <v>БГ АГРО АД</v>
      </c>
      <c r="B49" s="81" t="str">
        <f t="shared" si="4"/>
        <v>148111353</v>
      </c>
      <c r="C49" s="316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170</v>
      </c>
    </row>
    <row r="50" spans="1:8" ht="15.75">
      <c r="A50" s="81" t="str">
        <f t="shared" si="3"/>
        <v>БГ АГРО АД</v>
      </c>
      <c r="B50" s="81" t="str">
        <f t="shared" si="4"/>
        <v>148111353</v>
      </c>
      <c r="C50" s="316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5001</v>
      </c>
    </row>
    <row r="51" spans="1:8" ht="15.75">
      <c r="A51" s="81" t="str">
        <f t="shared" si="3"/>
        <v>БГ АГРО АД</v>
      </c>
      <c r="B51" s="81" t="str">
        <f t="shared" si="4"/>
        <v>148111353</v>
      </c>
      <c r="C51" s="316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3754</v>
      </c>
    </row>
    <row r="52" spans="1:8" ht="15.75">
      <c r="A52" s="81" t="str">
        <f t="shared" si="3"/>
        <v>БГ АГРО АД</v>
      </c>
      <c r="B52" s="81" t="str">
        <f t="shared" si="4"/>
        <v>148111353</v>
      </c>
      <c r="C52" s="316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77</v>
      </c>
    </row>
    <row r="53" spans="1:8" ht="15.75">
      <c r="A53" s="81" t="str">
        <f t="shared" si="3"/>
        <v>БГ АГРО АД</v>
      </c>
      <c r="B53" s="81" t="str">
        <f t="shared" si="4"/>
        <v>148111353</v>
      </c>
      <c r="C53" s="316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47</v>
      </c>
    </row>
    <row r="54" spans="1:8" ht="15.75">
      <c r="A54" s="81" t="str">
        <f t="shared" si="3"/>
        <v>БГ АГРО АД</v>
      </c>
      <c r="B54" s="81" t="str">
        <f t="shared" si="4"/>
        <v>148111353</v>
      </c>
      <c r="C54" s="316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108</v>
      </c>
    </row>
    <row r="55" spans="1:8" ht="15.75">
      <c r="A55" s="81" t="str">
        <f t="shared" si="3"/>
        <v>БГ АГРО АД</v>
      </c>
      <c r="B55" s="81" t="str">
        <f t="shared" si="4"/>
        <v>148111353</v>
      </c>
      <c r="C55" s="316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БГ АГРО АД</v>
      </c>
      <c r="B56" s="81" t="str">
        <f t="shared" si="4"/>
        <v>148111353</v>
      </c>
      <c r="C56" s="316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1308</v>
      </c>
    </row>
    <row r="57" spans="1:8" ht="15.75">
      <c r="A57" s="81" t="str">
        <f t="shared" si="3"/>
        <v>БГ АГРО АД</v>
      </c>
      <c r="B57" s="81" t="str">
        <f t="shared" si="4"/>
        <v>148111353</v>
      </c>
      <c r="C57" s="316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10465</v>
      </c>
    </row>
    <row r="58" spans="1:8" ht="15.75">
      <c r="A58" s="81" t="str">
        <f t="shared" si="3"/>
        <v>БГ АГРО АД</v>
      </c>
      <c r="B58" s="81" t="str">
        <f t="shared" si="4"/>
        <v>148111353</v>
      </c>
      <c r="C58" s="316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БГ АГРО АД</v>
      </c>
      <c r="B59" s="81" t="str">
        <f t="shared" si="4"/>
        <v>148111353</v>
      </c>
      <c r="C59" s="316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БГ АГРО АД</v>
      </c>
      <c r="B60" s="81" t="str">
        <f t="shared" si="4"/>
        <v>148111353</v>
      </c>
      <c r="C60" s="316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БГ АГРО АД</v>
      </c>
      <c r="B61" s="81" t="str">
        <f t="shared" si="4"/>
        <v>148111353</v>
      </c>
      <c r="C61" s="316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БГ АГРО АД</v>
      </c>
      <c r="B62" s="81" t="str">
        <f t="shared" si="4"/>
        <v>148111353</v>
      </c>
      <c r="C62" s="316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БГ АГРО АД</v>
      </c>
      <c r="B63" s="81" t="str">
        <f t="shared" si="4"/>
        <v>148111353</v>
      </c>
      <c r="C63" s="316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БГ АГРО АД</v>
      </c>
      <c r="B64" s="81" t="str">
        <f t="shared" si="4"/>
        <v>148111353</v>
      </c>
      <c r="C64" s="316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БГ АГРО АД</v>
      </c>
      <c r="B65" s="81" t="str">
        <f t="shared" si="4"/>
        <v>148111353</v>
      </c>
      <c r="C65" s="316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12</v>
      </c>
    </row>
    <row r="66" spans="1:8" ht="15.75">
      <c r="A66" s="81" t="str">
        <f t="shared" si="3"/>
        <v>БГ АГРО АД</v>
      </c>
      <c r="B66" s="81" t="str">
        <f t="shared" si="4"/>
        <v>148111353</v>
      </c>
      <c r="C66" s="316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236</v>
      </c>
    </row>
    <row r="67" spans="1:8" ht="15.75">
      <c r="A67" s="81" t="str">
        <f aca="true" t="shared" si="6" ref="A67:A98">pdeName</f>
        <v>БГ АГРО АД</v>
      </c>
      <c r="B67" s="81" t="str">
        <f aca="true" t="shared" si="7" ref="B67:B98">pdeBulstat</f>
        <v>148111353</v>
      </c>
      <c r="C67" s="316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БГ АГРО АД</v>
      </c>
      <c r="B68" s="81" t="str">
        <f t="shared" si="7"/>
        <v>148111353</v>
      </c>
      <c r="C68" s="316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БГ АГРО АД</v>
      </c>
      <c r="B69" s="81" t="str">
        <f t="shared" si="7"/>
        <v>148111353</v>
      </c>
      <c r="C69" s="316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248</v>
      </c>
    </row>
    <row r="70" spans="1:8" ht="15.75">
      <c r="A70" s="81" t="str">
        <f t="shared" si="6"/>
        <v>БГ АГРО АД</v>
      </c>
      <c r="B70" s="81" t="str">
        <f t="shared" si="7"/>
        <v>148111353</v>
      </c>
      <c r="C70" s="316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488</v>
      </c>
    </row>
    <row r="71" spans="1:8" ht="15.75">
      <c r="A71" s="81" t="str">
        <f t="shared" si="6"/>
        <v>БГ АГРО АД</v>
      </c>
      <c r="B71" s="81" t="str">
        <f t="shared" si="7"/>
        <v>148111353</v>
      </c>
      <c r="C71" s="316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45393</v>
      </c>
    </row>
    <row r="72" spans="1:8" ht="15.75">
      <c r="A72" s="81" t="str">
        <f t="shared" si="6"/>
        <v>БГ АГРО АД</v>
      </c>
      <c r="B72" s="81" t="str">
        <f t="shared" si="7"/>
        <v>148111353</v>
      </c>
      <c r="C72" s="316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134703</v>
      </c>
    </row>
    <row r="73" spans="1:8" ht="15.75">
      <c r="A73" s="81" t="str">
        <f t="shared" si="6"/>
        <v>БГ АГРО АД</v>
      </c>
      <c r="B73" s="81" t="str">
        <f t="shared" si="7"/>
        <v>148111353</v>
      </c>
      <c r="C73" s="316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40357</v>
      </c>
    </row>
    <row r="74" spans="1:8" ht="15.75">
      <c r="A74" s="81" t="str">
        <f t="shared" si="6"/>
        <v>БГ АГРО АД</v>
      </c>
      <c r="B74" s="81" t="str">
        <f t="shared" si="7"/>
        <v>148111353</v>
      </c>
      <c r="C74" s="316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40357</v>
      </c>
    </row>
    <row r="75" spans="1:8" ht="15.75">
      <c r="A75" s="81" t="str">
        <f t="shared" si="6"/>
        <v>БГ АГРО АД</v>
      </c>
      <c r="B75" s="81" t="str">
        <f t="shared" si="7"/>
        <v>148111353</v>
      </c>
      <c r="C75" s="316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БГ АГРО АД</v>
      </c>
      <c r="B76" s="81" t="str">
        <f t="shared" si="7"/>
        <v>148111353</v>
      </c>
      <c r="C76" s="316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БГ АГРО АД</v>
      </c>
      <c r="B77" s="81" t="str">
        <f t="shared" si="7"/>
        <v>148111353</v>
      </c>
      <c r="C77" s="316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БГ АГРО АД</v>
      </c>
      <c r="B78" s="81" t="str">
        <f t="shared" si="7"/>
        <v>148111353</v>
      </c>
      <c r="C78" s="316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БГ АГРО АД</v>
      </c>
      <c r="B79" s="81" t="str">
        <f t="shared" si="7"/>
        <v>148111353</v>
      </c>
      <c r="C79" s="316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40357</v>
      </c>
    </row>
    <row r="80" spans="1:8" ht="15.75">
      <c r="A80" s="81" t="str">
        <f t="shared" si="6"/>
        <v>БГ АГРО АД</v>
      </c>
      <c r="B80" s="81" t="str">
        <f t="shared" si="7"/>
        <v>148111353</v>
      </c>
      <c r="C80" s="316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БГ АГРО АД</v>
      </c>
      <c r="B81" s="81" t="str">
        <f t="shared" si="7"/>
        <v>148111353</v>
      </c>
      <c r="C81" s="316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БГ АГРО АД</v>
      </c>
      <c r="B82" s="81" t="str">
        <f t="shared" si="7"/>
        <v>148111353</v>
      </c>
      <c r="C82" s="316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4036</v>
      </c>
    </row>
    <row r="83" spans="1:8" ht="15.75">
      <c r="A83" s="81" t="str">
        <f t="shared" si="6"/>
        <v>БГ АГРО АД</v>
      </c>
      <c r="B83" s="81" t="str">
        <f t="shared" si="7"/>
        <v>148111353</v>
      </c>
      <c r="C83" s="316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4036</v>
      </c>
    </row>
    <row r="84" spans="1:8" ht="15.75">
      <c r="A84" s="81" t="str">
        <f t="shared" si="6"/>
        <v>БГ АГРО АД</v>
      </c>
      <c r="B84" s="81" t="str">
        <f t="shared" si="7"/>
        <v>148111353</v>
      </c>
      <c r="C84" s="316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БГ АГРО АД</v>
      </c>
      <c r="B85" s="81" t="str">
        <f t="shared" si="7"/>
        <v>148111353</v>
      </c>
      <c r="C85" s="316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БГ АГРО АД</v>
      </c>
      <c r="B86" s="81" t="str">
        <f t="shared" si="7"/>
        <v>148111353</v>
      </c>
      <c r="C86" s="316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4036</v>
      </c>
    </row>
    <row r="87" spans="1:8" ht="15.75">
      <c r="A87" s="81" t="str">
        <f t="shared" si="6"/>
        <v>БГ АГРО АД</v>
      </c>
      <c r="B87" s="81" t="str">
        <f t="shared" si="7"/>
        <v>148111353</v>
      </c>
      <c r="C87" s="316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33916</v>
      </c>
    </row>
    <row r="88" spans="1:8" ht="15.75">
      <c r="A88" s="81" t="str">
        <f t="shared" si="6"/>
        <v>БГ АГРО АД</v>
      </c>
      <c r="B88" s="81" t="str">
        <f t="shared" si="7"/>
        <v>148111353</v>
      </c>
      <c r="C88" s="316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33916</v>
      </c>
    </row>
    <row r="89" spans="1:8" ht="15.75">
      <c r="A89" s="81" t="str">
        <f t="shared" si="6"/>
        <v>БГ АГРО АД</v>
      </c>
      <c r="B89" s="81" t="str">
        <f t="shared" si="7"/>
        <v>148111353</v>
      </c>
      <c r="C89" s="316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БГ АГРО АД</v>
      </c>
      <c r="B90" s="81" t="str">
        <f t="shared" si="7"/>
        <v>148111353</v>
      </c>
      <c r="C90" s="316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БГ АГРО АД</v>
      </c>
      <c r="B91" s="81" t="str">
        <f t="shared" si="7"/>
        <v>148111353</v>
      </c>
      <c r="C91" s="316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-5338</v>
      </c>
    </row>
    <row r="92" spans="1:8" ht="15.75">
      <c r="A92" s="81" t="str">
        <f t="shared" si="6"/>
        <v>БГ АГРО АД</v>
      </c>
      <c r="B92" s="81" t="str">
        <f t="shared" si="7"/>
        <v>148111353</v>
      </c>
      <c r="C92" s="316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БГ АГРО АД</v>
      </c>
      <c r="B93" s="81" t="str">
        <f t="shared" si="7"/>
        <v>148111353</v>
      </c>
      <c r="C93" s="316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28578</v>
      </c>
    </row>
    <row r="94" spans="1:8" ht="15.75">
      <c r="A94" s="81" t="str">
        <f t="shared" si="6"/>
        <v>БГ АГРО АД</v>
      </c>
      <c r="B94" s="81" t="str">
        <f t="shared" si="7"/>
        <v>148111353</v>
      </c>
      <c r="C94" s="316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72971</v>
      </c>
    </row>
    <row r="95" spans="1:8" ht="15.75">
      <c r="A95" s="81" t="str">
        <f t="shared" si="6"/>
        <v>БГ АГРО АД</v>
      </c>
      <c r="B95" s="81" t="str">
        <f t="shared" si="7"/>
        <v>148111353</v>
      </c>
      <c r="C95" s="316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БГ АГРО АД</v>
      </c>
      <c r="B96" s="81" t="str">
        <f t="shared" si="7"/>
        <v>148111353</v>
      </c>
      <c r="C96" s="316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БГ АГРО АД</v>
      </c>
      <c r="B97" s="81" t="str">
        <f t="shared" si="7"/>
        <v>148111353</v>
      </c>
      <c r="C97" s="316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2351</v>
      </c>
    </row>
    <row r="98" spans="1:8" ht="15.75">
      <c r="A98" s="81" t="str">
        <f t="shared" si="6"/>
        <v>БГ АГРО АД</v>
      </c>
      <c r="B98" s="81" t="str">
        <f t="shared" si="7"/>
        <v>148111353</v>
      </c>
      <c r="C98" s="316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БГ АГРО АД</v>
      </c>
      <c r="B99" s="81" t="str">
        <f aca="true" t="shared" si="10" ref="B99:B125">pdeBulstat</f>
        <v>148111353</v>
      </c>
      <c r="C99" s="316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БГ АГРО АД</v>
      </c>
      <c r="B100" s="81" t="str">
        <f t="shared" si="10"/>
        <v>148111353</v>
      </c>
      <c r="C100" s="316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БГ АГРО АД</v>
      </c>
      <c r="B101" s="81" t="str">
        <f t="shared" si="10"/>
        <v>148111353</v>
      </c>
      <c r="C101" s="316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13279</v>
      </c>
    </row>
    <row r="102" spans="1:8" ht="15.75">
      <c r="A102" s="81" t="str">
        <f t="shared" si="9"/>
        <v>БГ АГРО АД</v>
      </c>
      <c r="B102" s="81" t="str">
        <f t="shared" si="10"/>
        <v>148111353</v>
      </c>
      <c r="C102" s="316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15630</v>
      </c>
    </row>
    <row r="103" spans="1:8" ht="15.75">
      <c r="A103" s="81" t="str">
        <f t="shared" si="9"/>
        <v>БГ АГРО АД</v>
      </c>
      <c r="B103" s="81" t="str">
        <f t="shared" si="10"/>
        <v>148111353</v>
      </c>
      <c r="C103" s="316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121</v>
      </c>
    </row>
    <row r="104" spans="1:8" ht="15.75">
      <c r="A104" s="81" t="str">
        <f t="shared" si="9"/>
        <v>БГ АГРО АД</v>
      </c>
      <c r="B104" s="81" t="str">
        <f t="shared" si="10"/>
        <v>148111353</v>
      </c>
      <c r="C104" s="316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БГ АГРО АД</v>
      </c>
      <c r="B105" s="81" t="str">
        <f t="shared" si="10"/>
        <v>148111353</v>
      </c>
      <c r="C105" s="316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687</v>
      </c>
    </row>
    <row r="106" spans="1:8" ht="15.75">
      <c r="A106" s="81" t="str">
        <f t="shared" si="9"/>
        <v>БГ АГРО АД</v>
      </c>
      <c r="B106" s="81" t="str">
        <f t="shared" si="10"/>
        <v>148111353</v>
      </c>
      <c r="C106" s="316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695</v>
      </c>
    </row>
    <row r="107" spans="1:8" ht="15.75">
      <c r="A107" s="81" t="str">
        <f t="shared" si="9"/>
        <v>БГ АГРО АД</v>
      </c>
      <c r="B107" s="81" t="str">
        <f t="shared" si="10"/>
        <v>148111353</v>
      </c>
      <c r="C107" s="316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17133</v>
      </c>
    </row>
    <row r="108" spans="1:8" ht="15.75">
      <c r="A108" s="81" t="str">
        <f t="shared" si="9"/>
        <v>БГ АГРО АД</v>
      </c>
      <c r="B108" s="81" t="str">
        <f t="shared" si="10"/>
        <v>148111353</v>
      </c>
      <c r="C108" s="316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39556</v>
      </c>
    </row>
    <row r="109" spans="1:8" ht="15.75">
      <c r="A109" s="81" t="str">
        <f t="shared" si="9"/>
        <v>БГ АГРО АД</v>
      </c>
      <c r="B109" s="81" t="str">
        <f t="shared" si="10"/>
        <v>148111353</v>
      </c>
      <c r="C109" s="316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БГ АГРО АД</v>
      </c>
      <c r="B110" s="81" t="str">
        <f t="shared" si="10"/>
        <v>148111353</v>
      </c>
      <c r="C110" s="316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2563</v>
      </c>
    </row>
    <row r="111" spans="1:8" ht="15.75">
      <c r="A111" s="81" t="str">
        <f t="shared" si="9"/>
        <v>БГ АГРО АД</v>
      </c>
      <c r="B111" s="81" t="str">
        <f t="shared" si="10"/>
        <v>148111353</v>
      </c>
      <c r="C111" s="316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38</v>
      </c>
    </row>
    <row r="112" spans="1:8" ht="15.75">
      <c r="A112" s="81" t="str">
        <f t="shared" si="9"/>
        <v>БГ АГРО АД</v>
      </c>
      <c r="B112" s="81" t="str">
        <f t="shared" si="10"/>
        <v>148111353</v>
      </c>
      <c r="C112" s="316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БГ АГРО АД</v>
      </c>
      <c r="B113" s="81" t="str">
        <f t="shared" si="10"/>
        <v>148111353</v>
      </c>
      <c r="C113" s="316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768</v>
      </c>
    </row>
    <row r="114" spans="1:8" ht="15.75">
      <c r="A114" s="81" t="str">
        <f t="shared" si="9"/>
        <v>БГ АГРО АД</v>
      </c>
      <c r="B114" s="81" t="str">
        <f t="shared" si="10"/>
        <v>148111353</v>
      </c>
      <c r="C114" s="316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471</v>
      </c>
    </row>
    <row r="115" spans="1:8" ht="15.75">
      <c r="A115" s="81" t="str">
        <f t="shared" si="9"/>
        <v>БГ АГРО АД</v>
      </c>
      <c r="B115" s="81" t="str">
        <f t="shared" si="10"/>
        <v>148111353</v>
      </c>
      <c r="C115" s="316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962</v>
      </c>
    </row>
    <row r="116" spans="1:8" ht="15.75">
      <c r="A116" s="81" t="str">
        <f t="shared" si="9"/>
        <v>БГ АГРО АД</v>
      </c>
      <c r="B116" s="81" t="str">
        <f t="shared" si="10"/>
        <v>148111353</v>
      </c>
      <c r="C116" s="316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232</v>
      </c>
    </row>
    <row r="117" spans="1:8" ht="15.75">
      <c r="A117" s="81" t="str">
        <f t="shared" si="9"/>
        <v>БГ АГРО АД</v>
      </c>
      <c r="B117" s="81" t="str">
        <f t="shared" si="10"/>
        <v>148111353</v>
      </c>
      <c r="C117" s="316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92</v>
      </c>
    </row>
    <row r="118" spans="1:8" ht="15.75">
      <c r="A118" s="81" t="str">
        <f t="shared" si="9"/>
        <v>БГ АГРО АД</v>
      </c>
      <c r="B118" s="81" t="str">
        <f t="shared" si="10"/>
        <v>148111353</v>
      </c>
      <c r="C118" s="316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2337</v>
      </c>
    </row>
    <row r="119" spans="1:8" ht="15.75">
      <c r="A119" s="81" t="str">
        <f t="shared" si="9"/>
        <v>БГ АГРО АД</v>
      </c>
      <c r="B119" s="81" t="str">
        <f t="shared" si="10"/>
        <v>148111353</v>
      </c>
      <c r="C119" s="316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БГ АГРО АД</v>
      </c>
      <c r="B120" s="81" t="str">
        <f t="shared" si="10"/>
        <v>148111353</v>
      </c>
      <c r="C120" s="316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44456</v>
      </c>
    </row>
    <row r="121" spans="1:8" ht="15.75">
      <c r="A121" s="81" t="str">
        <f t="shared" si="9"/>
        <v>БГ АГРО АД</v>
      </c>
      <c r="B121" s="81" t="str">
        <f t="shared" si="10"/>
        <v>148111353</v>
      </c>
      <c r="C121" s="316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БГ АГРО АД</v>
      </c>
      <c r="B122" s="81" t="str">
        <f t="shared" si="10"/>
        <v>148111353</v>
      </c>
      <c r="C122" s="316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БГ АГРО АД</v>
      </c>
      <c r="B123" s="81" t="str">
        <f t="shared" si="10"/>
        <v>148111353</v>
      </c>
      <c r="C123" s="316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143</v>
      </c>
    </row>
    <row r="124" spans="1:8" ht="15.75">
      <c r="A124" s="81" t="str">
        <f t="shared" si="9"/>
        <v>БГ АГРО АД</v>
      </c>
      <c r="B124" s="81" t="str">
        <f t="shared" si="10"/>
        <v>148111353</v>
      </c>
      <c r="C124" s="316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44599</v>
      </c>
    </row>
    <row r="125" spans="1:8" ht="15.75">
      <c r="A125" s="81" t="str">
        <f t="shared" si="9"/>
        <v>БГ АГРО АД</v>
      </c>
      <c r="B125" s="81" t="str">
        <f t="shared" si="10"/>
        <v>148111353</v>
      </c>
      <c r="C125" s="316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134703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БГ АГРО АД</v>
      </c>
      <c r="B127" s="81" t="str">
        <f aca="true" t="shared" si="13" ref="B127:B158">pdeBulstat</f>
        <v>148111353</v>
      </c>
      <c r="C127" s="316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11771</v>
      </c>
    </row>
    <row r="128" spans="1:8" ht="15.75">
      <c r="A128" s="81" t="str">
        <f t="shared" si="12"/>
        <v>БГ АГРО АД</v>
      </c>
      <c r="B128" s="81" t="str">
        <f t="shared" si="13"/>
        <v>148111353</v>
      </c>
      <c r="C128" s="316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5117</v>
      </c>
    </row>
    <row r="129" spans="1:8" ht="15.75">
      <c r="A129" s="81" t="str">
        <f t="shared" si="12"/>
        <v>БГ АГРО АД</v>
      </c>
      <c r="B129" s="81" t="str">
        <f t="shared" si="13"/>
        <v>148111353</v>
      </c>
      <c r="C129" s="316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8718</v>
      </c>
    </row>
    <row r="130" spans="1:8" ht="15.75">
      <c r="A130" s="81" t="str">
        <f t="shared" si="12"/>
        <v>БГ АГРО АД</v>
      </c>
      <c r="B130" s="81" t="str">
        <f t="shared" si="13"/>
        <v>148111353</v>
      </c>
      <c r="C130" s="316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9650</v>
      </c>
    </row>
    <row r="131" spans="1:8" ht="15.75">
      <c r="A131" s="81" t="str">
        <f t="shared" si="12"/>
        <v>БГ АГРО АД</v>
      </c>
      <c r="B131" s="81" t="str">
        <f t="shared" si="13"/>
        <v>148111353</v>
      </c>
      <c r="C131" s="316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1383</v>
      </c>
    </row>
    <row r="132" spans="1:8" ht="15.75">
      <c r="A132" s="81" t="str">
        <f t="shared" si="12"/>
        <v>БГ АГРО АД</v>
      </c>
      <c r="B132" s="81" t="str">
        <f t="shared" si="13"/>
        <v>148111353</v>
      </c>
      <c r="C132" s="316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72965</v>
      </c>
    </row>
    <row r="133" spans="1:8" ht="15.75">
      <c r="A133" s="81" t="str">
        <f t="shared" si="12"/>
        <v>БГ АГРО АД</v>
      </c>
      <c r="B133" s="81" t="str">
        <f t="shared" si="13"/>
        <v>148111353</v>
      </c>
      <c r="C133" s="316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4686</v>
      </c>
    </row>
    <row r="134" spans="1:8" ht="15.75">
      <c r="A134" s="81" t="str">
        <f t="shared" si="12"/>
        <v>БГ АГРО АД</v>
      </c>
      <c r="B134" s="81" t="str">
        <f t="shared" si="13"/>
        <v>148111353</v>
      </c>
      <c r="C134" s="316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4166</v>
      </c>
    </row>
    <row r="135" spans="1:8" ht="15.75">
      <c r="A135" s="81" t="str">
        <f t="shared" si="12"/>
        <v>БГ АГРО АД</v>
      </c>
      <c r="B135" s="81" t="str">
        <f t="shared" si="13"/>
        <v>148111353</v>
      </c>
      <c r="C135" s="316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БГ АГРО АД</v>
      </c>
      <c r="B136" s="81" t="str">
        <f t="shared" si="13"/>
        <v>148111353</v>
      </c>
      <c r="C136" s="316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БГ АГРО АД</v>
      </c>
      <c r="B137" s="81" t="str">
        <f t="shared" si="13"/>
        <v>148111353</v>
      </c>
      <c r="C137" s="316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118456</v>
      </c>
    </row>
    <row r="138" spans="1:8" ht="15.75">
      <c r="A138" s="81" t="str">
        <f t="shared" si="12"/>
        <v>БГ АГРО АД</v>
      </c>
      <c r="B138" s="81" t="str">
        <f t="shared" si="13"/>
        <v>148111353</v>
      </c>
      <c r="C138" s="316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934</v>
      </c>
    </row>
    <row r="139" spans="1:8" ht="15.75">
      <c r="A139" s="81" t="str">
        <f t="shared" si="12"/>
        <v>БГ АГРО АД</v>
      </c>
      <c r="B139" s="81" t="str">
        <f t="shared" si="13"/>
        <v>148111353</v>
      </c>
      <c r="C139" s="316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.75">
      <c r="A140" s="81" t="str">
        <f t="shared" si="12"/>
        <v>БГ АГРО АД</v>
      </c>
      <c r="B140" s="81" t="str">
        <f t="shared" si="13"/>
        <v>148111353</v>
      </c>
      <c r="C140" s="316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2</v>
      </c>
    </row>
    <row r="141" spans="1:8" ht="15.75">
      <c r="A141" s="81" t="str">
        <f t="shared" si="12"/>
        <v>БГ АГРО АД</v>
      </c>
      <c r="B141" s="81" t="str">
        <f t="shared" si="13"/>
        <v>148111353</v>
      </c>
      <c r="C141" s="316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764</v>
      </c>
    </row>
    <row r="142" spans="1:8" ht="15.75">
      <c r="A142" s="81" t="str">
        <f t="shared" si="12"/>
        <v>БГ АГРО АД</v>
      </c>
      <c r="B142" s="81" t="str">
        <f t="shared" si="13"/>
        <v>148111353</v>
      </c>
      <c r="C142" s="316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1700</v>
      </c>
    </row>
    <row r="143" spans="1:8" ht="15.75">
      <c r="A143" s="81" t="str">
        <f t="shared" si="12"/>
        <v>БГ АГРО АД</v>
      </c>
      <c r="B143" s="81" t="str">
        <f t="shared" si="13"/>
        <v>148111353</v>
      </c>
      <c r="C143" s="316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120156</v>
      </c>
    </row>
    <row r="144" spans="1:8" ht="15.75">
      <c r="A144" s="81" t="str">
        <f t="shared" si="12"/>
        <v>БГ АГРО АД</v>
      </c>
      <c r="B144" s="81" t="str">
        <f t="shared" si="13"/>
        <v>148111353</v>
      </c>
      <c r="C144" s="316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0</v>
      </c>
    </row>
    <row r="145" spans="1:8" ht="15.75">
      <c r="A145" s="81" t="str">
        <f t="shared" si="12"/>
        <v>БГ АГРО АД</v>
      </c>
      <c r="B145" s="81" t="str">
        <f t="shared" si="13"/>
        <v>148111353</v>
      </c>
      <c r="C145" s="316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БГ АГРО АД</v>
      </c>
      <c r="B146" s="81" t="str">
        <f t="shared" si="13"/>
        <v>148111353</v>
      </c>
      <c r="C146" s="316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БГ АГРО АД</v>
      </c>
      <c r="B147" s="81" t="str">
        <f t="shared" si="13"/>
        <v>148111353</v>
      </c>
      <c r="C147" s="316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120156</v>
      </c>
    </row>
    <row r="148" spans="1:8" ht="15.75">
      <c r="A148" s="81" t="str">
        <f t="shared" si="12"/>
        <v>БГ АГРО АД</v>
      </c>
      <c r="B148" s="81" t="str">
        <f t="shared" si="13"/>
        <v>148111353</v>
      </c>
      <c r="C148" s="316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0</v>
      </c>
    </row>
    <row r="149" spans="1:8" ht="15.75">
      <c r="A149" s="81" t="str">
        <f t="shared" si="12"/>
        <v>БГ АГРО АД</v>
      </c>
      <c r="B149" s="81" t="str">
        <f t="shared" si="13"/>
        <v>148111353</v>
      </c>
      <c r="C149" s="316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-576</v>
      </c>
    </row>
    <row r="150" spans="1:8" ht="15.75">
      <c r="A150" s="81" t="str">
        <f t="shared" si="12"/>
        <v>БГ АГРО АД</v>
      </c>
      <c r="B150" s="81" t="str">
        <f t="shared" si="13"/>
        <v>148111353</v>
      </c>
      <c r="C150" s="316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35</v>
      </c>
    </row>
    <row r="151" spans="1:8" ht="15.75">
      <c r="A151" s="81" t="str">
        <f t="shared" si="12"/>
        <v>БГ АГРО АД</v>
      </c>
      <c r="B151" s="81" t="str">
        <f t="shared" si="13"/>
        <v>148111353</v>
      </c>
      <c r="C151" s="316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-611</v>
      </c>
    </row>
    <row r="152" spans="1:8" ht="15.75">
      <c r="A152" s="81" t="str">
        <f t="shared" si="12"/>
        <v>БГ АГРО АД</v>
      </c>
      <c r="B152" s="81" t="str">
        <f t="shared" si="13"/>
        <v>148111353</v>
      </c>
      <c r="C152" s="316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БГ АГРО АД</v>
      </c>
      <c r="B153" s="81" t="str">
        <f t="shared" si="13"/>
        <v>148111353</v>
      </c>
      <c r="C153" s="316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0</v>
      </c>
    </row>
    <row r="154" spans="1:8" ht="15.75">
      <c r="A154" s="81" t="str">
        <f t="shared" si="12"/>
        <v>БГ АГРО АД</v>
      </c>
      <c r="B154" s="81" t="str">
        <f t="shared" si="13"/>
        <v>148111353</v>
      </c>
      <c r="C154" s="316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0</v>
      </c>
    </row>
    <row r="155" spans="1:8" ht="15.75">
      <c r="A155" s="81" t="str">
        <f t="shared" si="12"/>
        <v>БГ АГРО АД</v>
      </c>
      <c r="B155" s="81" t="str">
        <f t="shared" si="13"/>
        <v>148111353</v>
      </c>
      <c r="C155" s="316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0</v>
      </c>
    </row>
    <row r="156" spans="1:8" ht="15.75">
      <c r="A156" s="81" t="str">
        <f t="shared" si="12"/>
        <v>БГ АГРО АД</v>
      </c>
      <c r="B156" s="81" t="str">
        <f t="shared" si="13"/>
        <v>148111353</v>
      </c>
      <c r="C156" s="316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119580</v>
      </c>
    </row>
    <row r="157" spans="1:8" ht="15.75">
      <c r="A157" s="81" t="str">
        <f t="shared" si="12"/>
        <v>БГ АГРО АД</v>
      </c>
      <c r="B157" s="81" t="str">
        <f t="shared" si="13"/>
        <v>148111353</v>
      </c>
      <c r="C157" s="316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26958</v>
      </c>
    </row>
    <row r="158" spans="1:8" ht="15.75">
      <c r="A158" s="81" t="str">
        <f t="shared" si="12"/>
        <v>БГ АГРО АД</v>
      </c>
      <c r="B158" s="81" t="str">
        <f t="shared" si="13"/>
        <v>148111353</v>
      </c>
      <c r="C158" s="316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78052</v>
      </c>
    </row>
    <row r="159" spans="1:8" ht="15.75">
      <c r="A159" s="81" t="str">
        <f aca="true" t="shared" si="15" ref="A159:A179">pdeName</f>
        <v>БГ АГРО АД</v>
      </c>
      <c r="B159" s="81" t="str">
        <f aca="true" t="shared" si="16" ref="B159:B179">pdeBulstat</f>
        <v>148111353</v>
      </c>
      <c r="C159" s="316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3011</v>
      </c>
    </row>
    <row r="160" spans="1:8" ht="15.75">
      <c r="A160" s="81" t="str">
        <f t="shared" si="15"/>
        <v>БГ АГРО АД</v>
      </c>
      <c r="B160" s="81" t="str">
        <f t="shared" si="16"/>
        <v>148111353</v>
      </c>
      <c r="C160" s="316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895</v>
      </c>
    </row>
    <row r="161" spans="1:8" ht="15.75">
      <c r="A161" s="81" t="str">
        <f t="shared" si="15"/>
        <v>БГ АГРО АД</v>
      </c>
      <c r="B161" s="81" t="str">
        <f t="shared" si="16"/>
        <v>148111353</v>
      </c>
      <c r="C161" s="316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108916</v>
      </c>
    </row>
    <row r="162" spans="1:8" ht="15.75">
      <c r="A162" s="81" t="str">
        <f t="shared" si="15"/>
        <v>БГ АГРО АД</v>
      </c>
      <c r="B162" s="81" t="str">
        <f t="shared" si="16"/>
        <v>148111353</v>
      </c>
      <c r="C162" s="316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4855</v>
      </c>
    </row>
    <row r="163" spans="1:8" ht="15.75">
      <c r="A163" s="81" t="str">
        <f t="shared" si="15"/>
        <v>БГ АГРО АД</v>
      </c>
      <c r="B163" s="81" t="str">
        <f t="shared" si="16"/>
        <v>148111353</v>
      </c>
      <c r="C163" s="316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4855</v>
      </c>
    </row>
    <row r="164" spans="1:8" ht="15.75">
      <c r="A164" s="81" t="str">
        <f t="shared" si="15"/>
        <v>БГ АГРО АД</v>
      </c>
      <c r="B164" s="81" t="str">
        <f t="shared" si="16"/>
        <v>148111353</v>
      </c>
      <c r="C164" s="316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8</v>
      </c>
    </row>
    <row r="165" spans="1:8" ht="15.75">
      <c r="A165" s="81" t="str">
        <f t="shared" si="15"/>
        <v>БГ АГРО АД</v>
      </c>
      <c r="B165" s="81" t="str">
        <f t="shared" si="16"/>
        <v>148111353</v>
      </c>
      <c r="C165" s="316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БГ АГРО АД</v>
      </c>
      <c r="B166" s="81" t="str">
        <f t="shared" si="16"/>
        <v>148111353</v>
      </c>
      <c r="C166" s="316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БГ АГРО АД</v>
      </c>
      <c r="B167" s="81" t="str">
        <f t="shared" si="16"/>
        <v>148111353</v>
      </c>
      <c r="C167" s="316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</v>
      </c>
    </row>
    <row r="168" spans="1:8" ht="15.75">
      <c r="A168" s="81" t="str">
        <f t="shared" si="15"/>
        <v>БГ АГРО АД</v>
      </c>
      <c r="B168" s="81" t="str">
        <f t="shared" si="16"/>
        <v>148111353</v>
      </c>
      <c r="C168" s="316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462</v>
      </c>
    </row>
    <row r="169" spans="1:8" ht="15.75">
      <c r="A169" s="81" t="str">
        <f t="shared" si="15"/>
        <v>БГ АГРО АД</v>
      </c>
      <c r="B169" s="81" t="str">
        <f t="shared" si="16"/>
        <v>148111353</v>
      </c>
      <c r="C169" s="316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471</v>
      </c>
    </row>
    <row r="170" spans="1:8" ht="15.75">
      <c r="A170" s="81" t="str">
        <f t="shared" si="15"/>
        <v>БГ АГРО АД</v>
      </c>
      <c r="B170" s="81" t="str">
        <f t="shared" si="16"/>
        <v>148111353</v>
      </c>
      <c r="C170" s="316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114242</v>
      </c>
    </row>
    <row r="171" spans="1:8" ht="15.75">
      <c r="A171" s="81" t="str">
        <f t="shared" si="15"/>
        <v>БГ АГРО АД</v>
      </c>
      <c r="B171" s="81" t="str">
        <f t="shared" si="16"/>
        <v>148111353</v>
      </c>
      <c r="C171" s="316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5914</v>
      </c>
    </row>
    <row r="172" spans="1:8" ht="15.75">
      <c r="A172" s="81" t="str">
        <f t="shared" si="15"/>
        <v>БГ АГРО АД</v>
      </c>
      <c r="B172" s="81" t="str">
        <f t="shared" si="16"/>
        <v>148111353</v>
      </c>
      <c r="C172" s="316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БГ АГРО АД</v>
      </c>
      <c r="B173" s="81" t="str">
        <f t="shared" si="16"/>
        <v>148111353</v>
      </c>
      <c r="C173" s="316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БГ АГРО АД</v>
      </c>
      <c r="B174" s="81" t="str">
        <f t="shared" si="16"/>
        <v>148111353</v>
      </c>
      <c r="C174" s="316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114242</v>
      </c>
    </row>
    <row r="175" spans="1:8" ht="15.75">
      <c r="A175" s="81" t="str">
        <f t="shared" si="15"/>
        <v>БГ АГРО АД</v>
      </c>
      <c r="B175" s="81" t="str">
        <f t="shared" si="16"/>
        <v>148111353</v>
      </c>
      <c r="C175" s="316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5914</v>
      </c>
    </row>
    <row r="176" spans="1:8" ht="15.75">
      <c r="A176" s="81" t="str">
        <f t="shared" si="15"/>
        <v>БГ АГРО АД</v>
      </c>
      <c r="B176" s="81" t="str">
        <f t="shared" si="16"/>
        <v>148111353</v>
      </c>
      <c r="C176" s="316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5338</v>
      </c>
    </row>
    <row r="177" spans="1:8" ht="15.75">
      <c r="A177" s="81" t="str">
        <f t="shared" si="15"/>
        <v>БГ АГРО АД</v>
      </c>
      <c r="B177" s="81" t="str">
        <f t="shared" si="16"/>
        <v>148111353</v>
      </c>
      <c r="C177" s="316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БГ АГРО АД</v>
      </c>
      <c r="B178" s="81" t="str">
        <f t="shared" si="16"/>
        <v>148111353</v>
      </c>
      <c r="C178" s="316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5338</v>
      </c>
    </row>
    <row r="179" spans="1:8" ht="15.75">
      <c r="A179" s="81" t="str">
        <f t="shared" si="15"/>
        <v>БГ АГРО АД</v>
      </c>
      <c r="B179" s="81" t="str">
        <f t="shared" si="16"/>
        <v>148111353</v>
      </c>
      <c r="C179" s="316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119580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БГ АГРО АД</v>
      </c>
      <c r="B181" s="81" t="str">
        <f aca="true" t="shared" si="19" ref="B181:B216">pdeBulstat</f>
        <v>148111353</v>
      </c>
      <c r="C181" s="316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103659</v>
      </c>
    </row>
    <row r="182" spans="1:8" ht="15.75">
      <c r="A182" s="81" t="str">
        <f t="shared" si="18"/>
        <v>БГ АГРО АД</v>
      </c>
      <c r="B182" s="81" t="str">
        <f t="shared" si="19"/>
        <v>148111353</v>
      </c>
      <c r="C182" s="316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-63251</v>
      </c>
    </row>
    <row r="183" spans="1:8" ht="15.75">
      <c r="A183" s="81" t="str">
        <f t="shared" si="18"/>
        <v>БГ АГРО АД</v>
      </c>
      <c r="B183" s="81" t="str">
        <f t="shared" si="19"/>
        <v>148111353</v>
      </c>
      <c r="C183" s="316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БГ АГРО АД</v>
      </c>
      <c r="B184" s="81" t="str">
        <f t="shared" si="19"/>
        <v>148111353</v>
      </c>
      <c r="C184" s="316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-10614</v>
      </c>
    </row>
    <row r="185" spans="1:8" ht="15.75">
      <c r="A185" s="81" t="str">
        <f t="shared" si="18"/>
        <v>БГ АГРО АД</v>
      </c>
      <c r="B185" s="81" t="str">
        <f t="shared" si="19"/>
        <v>148111353</v>
      </c>
      <c r="C185" s="316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1843</v>
      </c>
    </row>
    <row r="186" spans="1:8" ht="15.75">
      <c r="A186" s="81" t="str">
        <f t="shared" si="18"/>
        <v>БГ АГРО АД</v>
      </c>
      <c r="B186" s="81" t="str">
        <f t="shared" si="19"/>
        <v>148111353</v>
      </c>
      <c r="C186" s="316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-309</v>
      </c>
    </row>
    <row r="187" spans="1:8" ht="15.75">
      <c r="A187" s="81" t="str">
        <f t="shared" si="18"/>
        <v>БГ АГРО АД</v>
      </c>
      <c r="B187" s="81" t="str">
        <f t="shared" si="19"/>
        <v>148111353</v>
      </c>
      <c r="C187" s="316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БГ АГРО АД</v>
      </c>
      <c r="B188" s="81" t="str">
        <f t="shared" si="19"/>
        <v>148111353</v>
      </c>
      <c r="C188" s="316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0</v>
      </c>
    </row>
    <row r="189" spans="1:8" ht="15.75">
      <c r="A189" s="81" t="str">
        <f t="shared" si="18"/>
        <v>БГ АГРО АД</v>
      </c>
      <c r="B189" s="81" t="str">
        <f t="shared" si="19"/>
        <v>148111353</v>
      </c>
      <c r="C189" s="316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-1</v>
      </c>
    </row>
    <row r="190" spans="1:8" ht="15.75">
      <c r="A190" s="81" t="str">
        <f t="shared" si="18"/>
        <v>БГ АГРО АД</v>
      </c>
      <c r="B190" s="81" t="str">
        <f t="shared" si="19"/>
        <v>148111353</v>
      </c>
      <c r="C190" s="316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-48</v>
      </c>
    </row>
    <row r="191" spans="1:8" ht="15.75">
      <c r="A191" s="81" t="str">
        <f t="shared" si="18"/>
        <v>БГ АГРО АД</v>
      </c>
      <c r="B191" s="81" t="str">
        <f t="shared" si="19"/>
        <v>148111353</v>
      </c>
      <c r="C191" s="316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31279</v>
      </c>
    </row>
    <row r="192" spans="1:8" ht="15.75">
      <c r="A192" s="81" t="str">
        <f t="shared" si="18"/>
        <v>БГ АГРО АД</v>
      </c>
      <c r="B192" s="81" t="str">
        <f t="shared" si="19"/>
        <v>148111353</v>
      </c>
      <c r="C192" s="316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-4839</v>
      </c>
    </row>
    <row r="193" spans="1:8" ht="15.75">
      <c r="A193" s="81" t="str">
        <f t="shared" si="18"/>
        <v>БГ АГРО АД</v>
      </c>
      <c r="B193" s="81" t="str">
        <f t="shared" si="19"/>
        <v>148111353</v>
      </c>
      <c r="C193" s="316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1750</v>
      </c>
    </row>
    <row r="194" spans="1:8" ht="15.75">
      <c r="A194" s="81" t="str">
        <f t="shared" si="18"/>
        <v>БГ АГРО АД</v>
      </c>
      <c r="B194" s="81" t="str">
        <f t="shared" si="19"/>
        <v>148111353</v>
      </c>
      <c r="C194" s="316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-1263</v>
      </c>
    </row>
    <row r="195" spans="1:8" ht="15.75">
      <c r="A195" s="81" t="str">
        <f t="shared" si="18"/>
        <v>БГ АГРО АД</v>
      </c>
      <c r="B195" s="81" t="str">
        <f t="shared" si="19"/>
        <v>148111353</v>
      </c>
      <c r="C195" s="316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564</v>
      </c>
    </row>
    <row r="196" spans="1:8" ht="15.75">
      <c r="A196" s="81" t="str">
        <f t="shared" si="18"/>
        <v>БГ АГРО АД</v>
      </c>
      <c r="B196" s="81" t="str">
        <f t="shared" si="19"/>
        <v>148111353</v>
      </c>
      <c r="C196" s="316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7</v>
      </c>
    </row>
    <row r="197" spans="1:8" ht="15.75">
      <c r="A197" s="81" t="str">
        <f t="shared" si="18"/>
        <v>БГ АГРО АД</v>
      </c>
      <c r="B197" s="81" t="str">
        <f t="shared" si="19"/>
        <v>148111353</v>
      </c>
      <c r="C197" s="316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0</v>
      </c>
    </row>
    <row r="198" spans="1:8" ht="15.75">
      <c r="A198" s="81" t="str">
        <f t="shared" si="18"/>
        <v>БГ АГРО АД</v>
      </c>
      <c r="B198" s="81" t="str">
        <f t="shared" si="19"/>
        <v>148111353</v>
      </c>
      <c r="C198" s="316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.75">
      <c r="A199" s="81" t="str">
        <f t="shared" si="18"/>
        <v>БГ АГРО АД</v>
      </c>
      <c r="B199" s="81" t="str">
        <f t="shared" si="19"/>
        <v>148111353</v>
      </c>
      <c r="C199" s="316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БГ АГРО АД</v>
      </c>
      <c r="B200" s="81" t="str">
        <f t="shared" si="19"/>
        <v>148111353</v>
      </c>
      <c r="C200" s="316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.75">
      <c r="A201" s="81" t="str">
        <f t="shared" si="18"/>
        <v>БГ АГРО АД</v>
      </c>
      <c r="B201" s="81" t="str">
        <f t="shared" si="19"/>
        <v>148111353</v>
      </c>
      <c r="C201" s="316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-55</v>
      </c>
    </row>
    <row r="202" spans="1:8" ht="15.75">
      <c r="A202" s="81" t="str">
        <f t="shared" si="18"/>
        <v>БГ АГРО АД</v>
      </c>
      <c r="B202" s="81" t="str">
        <f t="shared" si="19"/>
        <v>148111353</v>
      </c>
      <c r="C202" s="316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-3836</v>
      </c>
    </row>
    <row r="203" spans="1:8" ht="15.75">
      <c r="A203" s="81" t="str">
        <f t="shared" si="18"/>
        <v>БГ АГРО АД</v>
      </c>
      <c r="B203" s="81" t="str">
        <f t="shared" si="19"/>
        <v>148111353</v>
      </c>
      <c r="C203" s="316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.75">
      <c r="A204" s="81" t="str">
        <f t="shared" si="18"/>
        <v>БГ АГРО АД</v>
      </c>
      <c r="B204" s="81" t="str">
        <f t="shared" si="19"/>
        <v>148111353</v>
      </c>
      <c r="C204" s="316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0</v>
      </c>
    </row>
    <row r="205" spans="1:8" ht="15.75">
      <c r="A205" s="81" t="str">
        <f t="shared" si="18"/>
        <v>БГ АГРО АД</v>
      </c>
      <c r="B205" s="81" t="str">
        <f t="shared" si="19"/>
        <v>148111353</v>
      </c>
      <c r="C205" s="316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88731</v>
      </c>
    </row>
    <row r="206" spans="1:8" ht="15.75">
      <c r="A206" s="81" t="str">
        <f t="shared" si="18"/>
        <v>БГ АГРО АД</v>
      </c>
      <c r="B206" s="81" t="str">
        <f t="shared" si="19"/>
        <v>148111353</v>
      </c>
      <c r="C206" s="316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-107034</v>
      </c>
    </row>
    <row r="207" spans="1:8" ht="15.75">
      <c r="A207" s="81" t="str">
        <f t="shared" si="18"/>
        <v>БГ АГРО АД</v>
      </c>
      <c r="B207" s="81" t="str">
        <f t="shared" si="19"/>
        <v>148111353</v>
      </c>
      <c r="C207" s="316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-8970</v>
      </c>
    </row>
    <row r="208" spans="1:8" ht="15.75">
      <c r="A208" s="81" t="str">
        <f t="shared" si="18"/>
        <v>БГ АГРО АД</v>
      </c>
      <c r="B208" s="81" t="str">
        <f t="shared" si="19"/>
        <v>148111353</v>
      </c>
      <c r="C208" s="316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-834</v>
      </c>
    </row>
    <row r="209" spans="1:8" ht="15.75">
      <c r="A209" s="81" t="str">
        <f t="shared" si="18"/>
        <v>БГ АГРО АД</v>
      </c>
      <c r="B209" s="81" t="str">
        <f t="shared" si="19"/>
        <v>148111353</v>
      </c>
      <c r="C209" s="316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-3229</v>
      </c>
    </row>
    <row r="210" spans="1:8" ht="15.75">
      <c r="A210" s="81" t="str">
        <f t="shared" si="18"/>
        <v>БГ АГРО АД</v>
      </c>
      <c r="B210" s="81" t="str">
        <f t="shared" si="19"/>
        <v>148111353</v>
      </c>
      <c r="C210" s="316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4007</v>
      </c>
    </row>
    <row r="211" spans="1:8" ht="15.75">
      <c r="A211" s="81" t="str">
        <f t="shared" si="18"/>
        <v>БГ АГРО АД</v>
      </c>
      <c r="B211" s="81" t="str">
        <f t="shared" si="19"/>
        <v>148111353</v>
      </c>
      <c r="C211" s="316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-27329</v>
      </c>
    </row>
    <row r="212" spans="1:8" ht="15.75">
      <c r="A212" s="81" t="str">
        <f t="shared" si="18"/>
        <v>БГ АГРО АД</v>
      </c>
      <c r="B212" s="81" t="str">
        <f t="shared" si="19"/>
        <v>148111353</v>
      </c>
      <c r="C212" s="316">
        <f t="shared" si="20"/>
        <v>45291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114</v>
      </c>
    </row>
    <row r="213" spans="1:8" ht="15.75">
      <c r="A213" s="81" t="str">
        <f t="shared" si="18"/>
        <v>БГ АГРО АД</v>
      </c>
      <c r="B213" s="81" t="str">
        <f t="shared" si="19"/>
        <v>148111353</v>
      </c>
      <c r="C213" s="316">
        <f t="shared" si="20"/>
        <v>45291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134</v>
      </c>
    </row>
    <row r="214" spans="1:8" ht="15.75">
      <c r="A214" s="81" t="str">
        <f t="shared" si="18"/>
        <v>БГ АГРО АД</v>
      </c>
      <c r="B214" s="81" t="str">
        <f t="shared" si="19"/>
        <v>148111353</v>
      </c>
      <c r="C214" s="316">
        <f t="shared" si="20"/>
        <v>45291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248</v>
      </c>
    </row>
    <row r="215" spans="1:8" ht="15.75">
      <c r="A215" s="81" t="str">
        <f t="shared" si="18"/>
        <v>БГ АГРО АД</v>
      </c>
      <c r="B215" s="81" t="str">
        <f t="shared" si="19"/>
        <v>148111353</v>
      </c>
      <c r="C215" s="316">
        <f t="shared" si="20"/>
        <v>45291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248</v>
      </c>
    </row>
    <row r="216" spans="1:8" ht="15.75">
      <c r="A216" s="81" t="str">
        <f t="shared" si="18"/>
        <v>БГ АГРО АД</v>
      </c>
      <c r="B216" s="81" t="str">
        <f t="shared" si="19"/>
        <v>148111353</v>
      </c>
      <c r="C216" s="316">
        <f t="shared" si="20"/>
        <v>45291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0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БГ АГРО АД</v>
      </c>
      <c r="B218" s="81" t="str">
        <f aca="true" t="shared" si="22" ref="B218:B281">pdeBulstat</f>
        <v>148111353</v>
      </c>
      <c r="C218" s="316">
        <f aca="true" t="shared" si="23" ref="C218:C281">endDate</f>
        <v>45291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40357</v>
      </c>
    </row>
    <row r="219" spans="1:8" ht="15.75">
      <c r="A219" s="81" t="str">
        <f t="shared" si="21"/>
        <v>БГ АГРО АД</v>
      </c>
      <c r="B219" s="81" t="str">
        <f t="shared" si="22"/>
        <v>148111353</v>
      </c>
      <c r="C219" s="316">
        <f t="shared" si="23"/>
        <v>45291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БГ АГРО АД</v>
      </c>
      <c r="B220" s="81" t="str">
        <f t="shared" si="22"/>
        <v>148111353</v>
      </c>
      <c r="C220" s="316">
        <f t="shared" si="23"/>
        <v>45291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БГ АГРО АД</v>
      </c>
      <c r="B221" s="81" t="str">
        <f t="shared" si="22"/>
        <v>148111353</v>
      </c>
      <c r="C221" s="316">
        <f t="shared" si="23"/>
        <v>45291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БГ АГРО АД</v>
      </c>
      <c r="B222" s="81" t="str">
        <f t="shared" si="22"/>
        <v>148111353</v>
      </c>
      <c r="C222" s="316">
        <f t="shared" si="23"/>
        <v>45291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40357</v>
      </c>
    </row>
    <row r="223" spans="1:8" ht="15.75">
      <c r="A223" s="81" t="str">
        <f t="shared" si="21"/>
        <v>БГ АГРО АД</v>
      </c>
      <c r="B223" s="81" t="str">
        <f t="shared" si="22"/>
        <v>148111353</v>
      </c>
      <c r="C223" s="316">
        <f t="shared" si="23"/>
        <v>45291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БГ АГРО АД</v>
      </c>
      <c r="B224" s="81" t="str">
        <f t="shared" si="22"/>
        <v>148111353</v>
      </c>
      <c r="C224" s="316">
        <f t="shared" si="23"/>
        <v>45291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БГ АГРО АД</v>
      </c>
      <c r="B225" s="81" t="str">
        <f t="shared" si="22"/>
        <v>148111353</v>
      </c>
      <c r="C225" s="316">
        <f t="shared" si="23"/>
        <v>45291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БГ АГРО АД</v>
      </c>
      <c r="B226" s="81" t="str">
        <f t="shared" si="22"/>
        <v>148111353</v>
      </c>
      <c r="C226" s="316">
        <f t="shared" si="23"/>
        <v>45291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БГ АГРО АД</v>
      </c>
      <c r="B227" s="81" t="str">
        <f t="shared" si="22"/>
        <v>148111353</v>
      </c>
      <c r="C227" s="316">
        <f t="shared" si="23"/>
        <v>45291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БГ АГРО АД</v>
      </c>
      <c r="B228" s="81" t="str">
        <f t="shared" si="22"/>
        <v>148111353</v>
      </c>
      <c r="C228" s="316">
        <f t="shared" si="23"/>
        <v>45291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БГ АГРО АД</v>
      </c>
      <c r="B229" s="81" t="str">
        <f t="shared" si="22"/>
        <v>148111353</v>
      </c>
      <c r="C229" s="316">
        <f t="shared" si="23"/>
        <v>45291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БГ АГРО АД</v>
      </c>
      <c r="B230" s="81" t="str">
        <f t="shared" si="22"/>
        <v>148111353</v>
      </c>
      <c r="C230" s="316">
        <f t="shared" si="23"/>
        <v>45291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БГ АГРО АД</v>
      </c>
      <c r="B231" s="81" t="str">
        <f t="shared" si="22"/>
        <v>148111353</v>
      </c>
      <c r="C231" s="316">
        <f t="shared" si="23"/>
        <v>45291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БГ АГРО АД</v>
      </c>
      <c r="B232" s="81" t="str">
        <f t="shared" si="22"/>
        <v>148111353</v>
      </c>
      <c r="C232" s="316">
        <f t="shared" si="23"/>
        <v>45291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БГ АГРО АД</v>
      </c>
      <c r="B233" s="81" t="str">
        <f t="shared" si="22"/>
        <v>148111353</v>
      </c>
      <c r="C233" s="316">
        <f t="shared" si="23"/>
        <v>45291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БГ АГРО АД</v>
      </c>
      <c r="B234" s="81" t="str">
        <f t="shared" si="22"/>
        <v>148111353</v>
      </c>
      <c r="C234" s="316">
        <f t="shared" si="23"/>
        <v>45291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БГ АГРО АД</v>
      </c>
      <c r="B235" s="81" t="str">
        <f t="shared" si="22"/>
        <v>148111353</v>
      </c>
      <c r="C235" s="316">
        <f t="shared" si="23"/>
        <v>45291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0</v>
      </c>
    </row>
    <row r="236" spans="1:8" ht="15.75">
      <c r="A236" s="81" t="str">
        <f t="shared" si="21"/>
        <v>БГ АГРО АД</v>
      </c>
      <c r="B236" s="81" t="str">
        <f t="shared" si="22"/>
        <v>148111353</v>
      </c>
      <c r="C236" s="316">
        <f t="shared" si="23"/>
        <v>45291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40357</v>
      </c>
    </row>
    <row r="237" spans="1:8" ht="15.75">
      <c r="A237" s="81" t="str">
        <f t="shared" si="21"/>
        <v>БГ АГРО АД</v>
      </c>
      <c r="B237" s="81" t="str">
        <f t="shared" si="22"/>
        <v>148111353</v>
      </c>
      <c r="C237" s="316">
        <f t="shared" si="23"/>
        <v>45291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БГ АГРО АД</v>
      </c>
      <c r="B238" s="81" t="str">
        <f t="shared" si="22"/>
        <v>148111353</v>
      </c>
      <c r="C238" s="316">
        <f t="shared" si="23"/>
        <v>45291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БГ АГРО АД</v>
      </c>
      <c r="B239" s="81" t="str">
        <f t="shared" si="22"/>
        <v>148111353</v>
      </c>
      <c r="C239" s="316">
        <f t="shared" si="23"/>
        <v>45291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40357</v>
      </c>
    </row>
    <row r="240" spans="1:8" ht="15.75">
      <c r="A240" s="81" t="str">
        <f t="shared" si="21"/>
        <v>БГ АГРО АД</v>
      </c>
      <c r="B240" s="81" t="str">
        <f t="shared" si="22"/>
        <v>148111353</v>
      </c>
      <c r="C240" s="316">
        <f t="shared" si="23"/>
        <v>45291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0</v>
      </c>
    </row>
    <row r="241" spans="1:8" ht="15.75">
      <c r="A241" s="81" t="str">
        <f t="shared" si="21"/>
        <v>БГ АГРО АД</v>
      </c>
      <c r="B241" s="81" t="str">
        <f t="shared" si="22"/>
        <v>148111353</v>
      </c>
      <c r="C241" s="316">
        <f t="shared" si="23"/>
        <v>45291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БГ АГРО АД</v>
      </c>
      <c r="B242" s="81" t="str">
        <f t="shared" si="22"/>
        <v>148111353</v>
      </c>
      <c r="C242" s="316">
        <f t="shared" si="23"/>
        <v>45291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БГ АГРО АД</v>
      </c>
      <c r="B243" s="81" t="str">
        <f t="shared" si="22"/>
        <v>148111353</v>
      </c>
      <c r="C243" s="316">
        <f t="shared" si="23"/>
        <v>45291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БГ АГРО АД</v>
      </c>
      <c r="B244" s="81" t="str">
        <f t="shared" si="22"/>
        <v>148111353</v>
      </c>
      <c r="C244" s="316">
        <f t="shared" si="23"/>
        <v>45291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0</v>
      </c>
    </row>
    <row r="245" spans="1:8" ht="15.75">
      <c r="A245" s="81" t="str">
        <f t="shared" si="21"/>
        <v>БГ АГРО АД</v>
      </c>
      <c r="B245" s="81" t="str">
        <f t="shared" si="22"/>
        <v>148111353</v>
      </c>
      <c r="C245" s="316">
        <f t="shared" si="23"/>
        <v>45291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БГ АГРО АД</v>
      </c>
      <c r="B246" s="81" t="str">
        <f t="shared" si="22"/>
        <v>148111353</v>
      </c>
      <c r="C246" s="316">
        <f t="shared" si="23"/>
        <v>45291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БГ АГРО АД</v>
      </c>
      <c r="B247" s="81" t="str">
        <f t="shared" si="22"/>
        <v>148111353</v>
      </c>
      <c r="C247" s="316">
        <f t="shared" si="23"/>
        <v>45291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БГ АГРО АД</v>
      </c>
      <c r="B248" s="81" t="str">
        <f t="shared" si="22"/>
        <v>148111353</v>
      </c>
      <c r="C248" s="316">
        <f t="shared" si="23"/>
        <v>45291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БГ АГРО АД</v>
      </c>
      <c r="B249" s="81" t="str">
        <f t="shared" si="22"/>
        <v>148111353</v>
      </c>
      <c r="C249" s="316">
        <f t="shared" si="23"/>
        <v>45291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БГ АГРО АД</v>
      </c>
      <c r="B250" s="81" t="str">
        <f t="shared" si="22"/>
        <v>148111353</v>
      </c>
      <c r="C250" s="316">
        <f t="shared" si="23"/>
        <v>45291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БГ АГРО АД</v>
      </c>
      <c r="B251" s="81" t="str">
        <f t="shared" si="22"/>
        <v>148111353</v>
      </c>
      <c r="C251" s="316">
        <f t="shared" si="23"/>
        <v>45291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БГ АГРО АД</v>
      </c>
      <c r="B252" s="81" t="str">
        <f t="shared" si="22"/>
        <v>148111353</v>
      </c>
      <c r="C252" s="316">
        <f t="shared" si="23"/>
        <v>45291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БГ АГРО АД</v>
      </c>
      <c r="B253" s="81" t="str">
        <f t="shared" si="22"/>
        <v>148111353</v>
      </c>
      <c r="C253" s="316">
        <f t="shared" si="23"/>
        <v>45291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БГ АГРО АД</v>
      </c>
      <c r="B254" s="81" t="str">
        <f t="shared" si="22"/>
        <v>148111353</v>
      </c>
      <c r="C254" s="316">
        <f t="shared" si="23"/>
        <v>45291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БГ АГРО АД</v>
      </c>
      <c r="B255" s="81" t="str">
        <f t="shared" si="22"/>
        <v>148111353</v>
      </c>
      <c r="C255" s="316">
        <f t="shared" si="23"/>
        <v>45291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БГ АГРО АД</v>
      </c>
      <c r="B256" s="81" t="str">
        <f t="shared" si="22"/>
        <v>148111353</v>
      </c>
      <c r="C256" s="316">
        <f t="shared" si="23"/>
        <v>45291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БГ АГРО АД</v>
      </c>
      <c r="B257" s="81" t="str">
        <f t="shared" si="22"/>
        <v>148111353</v>
      </c>
      <c r="C257" s="316">
        <f t="shared" si="23"/>
        <v>45291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.75">
      <c r="A258" s="81" t="str">
        <f t="shared" si="21"/>
        <v>БГ АГРО АД</v>
      </c>
      <c r="B258" s="81" t="str">
        <f t="shared" si="22"/>
        <v>148111353</v>
      </c>
      <c r="C258" s="316">
        <f t="shared" si="23"/>
        <v>45291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0</v>
      </c>
    </row>
    <row r="259" spans="1:8" ht="15.75">
      <c r="A259" s="81" t="str">
        <f t="shared" si="21"/>
        <v>БГ АГРО АД</v>
      </c>
      <c r="B259" s="81" t="str">
        <f t="shared" si="22"/>
        <v>148111353</v>
      </c>
      <c r="C259" s="316">
        <f t="shared" si="23"/>
        <v>45291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БГ АГРО АД</v>
      </c>
      <c r="B260" s="81" t="str">
        <f t="shared" si="22"/>
        <v>148111353</v>
      </c>
      <c r="C260" s="316">
        <f t="shared" si="23"/>
        <v>45291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БГ АГРО АД</v>
      </c>
      <c r="B261" s="81" t="str">
        <f t="shared" si="22"/>
        <v>148111353</v>
      </c>
      <c r="C261" s="316">
        <f t="shared" si="23"/>
        <v>45291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0</v>
      </c>
    </row>
    <row r="262" spans="1:8" ht="15.75">
      <c r="A262" s="81" t="str">
        <f t="shared" si="21"/>
        <v>БГ АГРО АД</v>
      </c>
      <c r="B262" s="81" t="str">
        <f t="shared" si="22"/>
        <v>148111353</v>
      </c>
      <c r="C262" s="316">
        <f t="shared" si="23"/>
        <v>45291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0</v>
      </c>
    </row>
    <row r="263" spans="1:8" ht="15.75">
      <c r="A263" s="81" t="str">
        <f t="shared" si="21"/>
        <v>БГ АГРО АД</v>
      </c>
      <c r="B263" s="81" t="str">
        <f t="shared" si="22"/>
        <v>148111353</v>
      </c>
      <c r="C263" s="316">
        <f t="shared" si="23"/>
        <v>45291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БГ АГРО АД</v>
      </c>
      <c r="B264" s="81" t="str">
        <f t="shared" si="22"/>
        <v>148111353</v>
      </c>
      <c r="C264" s="316">
        <f t="shared" si="23"/>
        <v>45291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БГ АГРО АД</v>
      </c>
      <c r="B265" s="81" t="str">
        <f t="shared" si="22"/>
        <v>148111353</v>
      </c>
      <c r="C265" s="316">
        <f t="shared" si="23"/>
        <v>45291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БГ АГРО АД</v>
      </c>
      <c r="B266" s="81" t="str">
        <f t="shared" si="22"/>
        <v>148111353</v>
      </c>
      <c r="C266" s="316">
        <f t="shared" si="23"/>
        <v>45291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0</v>
      </c>
    </row>
    <row r="267" spans="1:8" ht="15.75">
      <c r="A267" s="81" t="str">
        <f t="shared" si="21"/>
        <v>БГ АГРО АД</v>
      </c>
      <c r="B267" s="81" t="str">
        <f t="shared" si="22"/>
        <v>148111353</v>
      </c>
      <c r="C267" s="316">
        <f t="shared" si="23"/>
        <v>45291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БГ АГРО АД</v>
      </c>
      <c r="B268" s="81" t="str">
        <f t="shared" si="22"/>
        <v>148111353</v>
      </c>
      <c r="C268" s="316">
        <f t="shared" si="23"/>
        <v>45291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БГ АГРО АД</v>
      </c>
      <c r="B269" s="81" t="str">
        <f t="shared" si="22"/>
        <v>148111353</v>
      </c>
      <c r="C269" s="316">
        <f t="shared" si="23"/>
        <v>45291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БГ АГРО АД</v>
      </c>
      <c r="B270" s="81" t="str">
        <f t="shared" si="22"/>
        <v>148111353</v>
      </c>
      <c r="C270" s="316">
        <f t="shared" si="23"/>
        <v>45291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БГ АГРО АД</v>
      </c>
      <c r="B271" s="81" t="str">
        <f t="shared" si="22"/>
        <v>148111353</v>
      </c>
      <c r="C271" s="316">
        <f t="shared" si="23"/>
        <v>45291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БГ АГРО АД</v>
      </c>
      <c r="B272" s="81" t="str">
        <f t="shared" si="22"/>
        <v>148111353</v>
      </c>
      <c r="C272" s="316">
        <f t="shared" si="23"/>
        <v>45291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БГ АГРО АД</v>
      </c>
      <c r="B273" s="81" t="str">
        <f t="shared" si="22"/>
        <v>148111353</v>
      </c>
      <c r="C273" s="316">
        <f t="shared" si="23"/>
        <v>45291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БГ АГРО АД</v>
      </c>
      <c r="B274" s="81" t="str">
        <f t="shared" si="22"/>
        <v>148111353</v>
      </c>
      <c r="C274" s="316">
        <f t="shared" si="23"/>
        <v>45291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БГ АГРО АД</v>
      </c>
      <c r="B275" s="81" t="str">
        <f t="shared" si="22"/>
        <v>148111353</v>
      </c>
      <c r="C275" s="316">
        <f t="shared" si="23"/>
        <v>45291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БГ АГРО АД</v>
      </c>
      <c r="B276" s="81" t="str">
        <f t="shared" si="22"/>
        <v>148111353</v>
      </c>
      <c r="C276" s="316">
        <f t="shared" si="23"/>
        <v>45291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БГ АГРО АД</v>
      </c>
      <c r="B277" s="81" t="str">
        <f t="shared" si="22"/>
        <v>148111353</v>
      </c>
      <c r="C277" s="316">
        <f t="shared" si="23"/>
        <v>45291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БГ АГРО АД</v>
      </c>
      <c r="B278" s="81" t="str">
        <f t="shared" si="22"/>
        <v>148111353</v>
      </c>
      <c r="C278" s="316">
        <f t="shared" si="23"/>
        <v>45291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БГ АГРО АД</v>
      </c>
      <c r="B279" s="81" t="str">
        <f t="shared" si="22"/>
        <v>148111353</v>
      </c>
      <c r="C279" s="316">
        <f t="shared" si="23"/>
        <v>45291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БГ АГРО АД</v>
      </c>
      <c r="B280" s="81" t="str">
        <f t="shared" si="22"/>
        <v>148111353</v>
      </c>
      <c r="C280" s="316">
        <f t="shared" si="23"/>
        <v>45291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0</v>
      </c>
    </row>
    <row r="281" spans="1:8" ht="15.75">
      <c r="A281" s="81" t="str">
        <f t="shared" si="21"/>
        <v>БГ АГРО АД</v>
      </c>
      <c r="B281" s="81" t="str">
        <f t="shared" si="22"/>
        <v>148111353</v>
      </c>
      <c r="C281" s="316">
        <f t="shared" si="23"/>
        <v>45291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БГ АГРО АД</v>
      </c>
      <c r="B282" s="81" t="str">
        <f aca="true" t="shared" si="25" ref="B282:B345">pdeBulstat</f>
        <v>148111353</v>
      </c>
      <c r="C282" s="316">
        <f aca="true" t="shared" si="26" ref="C282:C345">endDate</f>
        <v>45291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БГ АГРО АД</v>
      </c>
      <c r="B283" s="81" t="str">
        <f t="shared" si="25"/>
        <v>148111353</v>
      </c>
      <c r="C283" s="316">
        <f t="shared" si="26"/>
        <v>45291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0</v>
      </c>
    </row>
    <row r="284" spans="1:8" ht="15.75">
      <c r="A284" s="81" t="str">
        <f t="shared" si="24"/>
        <v>БГ АГРО АД</v>
      </c>
      <c r="B284" s="81" t="str">
        <f t="shared" si="25"/>
        <v>148111353</v>
      </c>
      <c r="C284" s="316">
        <f t="shared" si="26"/>
        <v>45291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3927</v>
      </c>
    </row>
    <row r="285" spans="1:8" ht="15.75">
      <c r="A285" s="81" t="str">
        <f t="shared" si="24"/>
        <v>БГ АГРО АД</v>
      </c>
      <c r="B285" s="81" t="str">
        <f t="shared" si="25"/>
        <v>148111353</v>
      </c>
      <c r="C285" s="316">
        <f t="shared" si="26"/>
        <v>45291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БГ АГРО АД</v>
      </c>
      <c r="B286" s="81" t="str">
        <f t="shared" si="25"/>
        <v>148111353</v>
      </c>
      <c r="C286" s="316">
        <f t="shared" si="26"/>
        <v>45291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БГ АГРО АД</v>
      </c>
      <c r="B287" s="81" t="str">
        <f t="shared" si="25"/>
        <v>148111353</v>
      </c>
      <c r="C287" s="316">
        <f t="shared" si="26"/>
        <v>45291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БГ АГРО АД</v>
      </c>
      <c r="B288" s="81" t="str">
        <f t="shared" si="25"/>
        <v>148111353</v>
      </c>
      <c r="C288" s="316">
        <f t="shared" si="26"/>
        <v>45291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3927</v>
      </c>
    </row>
    <row r="289" spans="1:8" ht="15.75">
      <c r="A289" s="81" t="str">
        <f t="shared" si="24"/>
        <v>БГ АГРО АД</v>
      </c>
      <c r="B289" s="81" t="str">
        <f t="shared" si="25"/>
        <v>148111353</v>
      </c>
      <c r="C289" s="316">
        <f t="shared" si="26"/>
        <v>45291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БГ АГРО АД</v>
      </c>
      <c r="B290" s="81" t="str">
        <f t="shared" si="25"/>
        <v>148111353</v>
      </c>
      <c r="C290" s="316">
        <f t="shared" si="26"/>
        <v>45291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109</v>
      </c>
    </row>
    <row r="291" spans="1:8" ht="15.75">
      <c r="A291" s="81" t="str">
        <f t="shared" si="24"/>
        <v>БГ АГРО АД</v>
      </c>
      <c r="B291" s="81" t="str">
        <f t="shared" si="25"/>
        <v>148111353</v>
      </c>
      <c r="C291" s="316">
        <f t="shared" si="26"/>
        <v>45291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БГ АГРО АД</v>
      </c>
      <c r="B292" s="81" t="str">
        <f t="shared" si="25"/>
        <v>148111353</v>
      </c>
      <c r="C292" s="316">
        <f t="shared" si="26"/>
        <v>45291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109</v>
      </c>
    </row>
    <row r="293" spans="1:8" ht="15.75">
      <c r="A293" s="81" t="str">
        <f t="shared" si="24"/>
        <v>БГ АГРО АД</v>
      </c>
      <c r="B293" s="81" t="str">
        <f t="shared" si="25"/>
        <v>148111353</v>
      </c>
      <c r="C293" s="316">
        <f t="shared" si="26"/>
        <v>45291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БГ АГРО АД</v>
      </c>
      <c r="B294" s="81" t="str">
        <f t="shared" si="25"/>
        <v>148111353</v>
      </c>
      <c r="C294" s="316">
        <f t="shared" si="26"/>
        <v>45291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БГ АГРО АД</v>
      </c>
      <c r="B295" s="81" t="str">
        <f t="shared" si="25"/>
        <v>148111353</v>
      </c>
      <c r="C295" s="316">
        <f t="shared" si="26"/>
        <v>45291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БГ АГРО АД</v>
      </c>
      <c r="B296" s="81" t="str">
        <f t="shared" si="25"/>
        <v>148111353</v>
      </c>
      <c r="C296" s="316">
        <f t="shared" si="26"/>
        <v>45291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БГ АГРО АД</v>
      </c>
      <c r="B297" s="81" t="str">
        <f t="shared" si="25"/>
        <v>148111353</v>
      </c>
      <c r="C297" s="316">
        <f t="shared" si="26"/>
        <v>45291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БГ АГРО АД</v>
      </c>
      <c r="B298" s="81" t="str">
        <f t="shared" si="25"/>
        <v>148111353</v>
      </c>
      <c r="C298" s="316">
        <f t="shared" si="26"/>
        <v>45291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БГ АГРО АД</v>
      </c>
      <c r="B299" s="81" t="str">
        <f t="shared" si="25"/>
        <v>148111353</v>
      </c>
      <c r="C299" s="316">
        <f t="shared" si="26"/>
        <v>45291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БГ АГРО АД</v>
      </c>
      <c r="B300" s="81" t="str">
        <f t="shared" si="25"/>
        <v>148111353</v>
      </c>
      <c r="C300" s="316">
        <f t="shared" si="26"/>
        <v>45291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БГ АГРО АД</v>
      </c>
      <c r="B301" s="81" t="str">
        <f t="shared" si="25"/>
        <v>148111353</v>
      </c>
      <c r="C301" s="316">
        <f t="shared" si="26"/>
        <v>45291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.75">
      <c r="A302" s="81" t="str">
        <f t="shared" si="24"/>
        <v>БГ АГРО АД</v>
      </c>
      <c r="B302" s="81" t="str">
        <f t="shared" si="25"/>
        <v>148111353</v>
      </c>
      <c r="C302" s="316">
        <f t="shared" si="26"/>
        <v>45291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4036</v>
      </c>
    </row>
    <row r="303" spans="1:8" ht="15.75">
      <c r="A303" s="81" t="str">
        <f t="shared" si="24"/>
        <v>БГ АГРО АД</v>
      </c>
      <c r="B303" s="81" t="str">
        <f t="shared" si="25"/>
        <v>148111353</v>
      </c>
      <c r="C303" s="316">
        <f t="shared" si="26"/>
        <v>45291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.75">
      <c r="A304" s="81" t="str">
        <f t="shared" si="24"/>
        <v>БГ АГРО АД</v>
      </c>
      <c r="B304" s="81" t="str">
        <f t="shared" si="25"/>
        <v>148111353</v>
      </c>
      <c r="C304" s="316">
        <f t="shared" si="26"/>
        <v>45291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БГ АГРО АД</v>
      </c>
      <c r="B305" s="81" t="str">
        <f t="shared" si="25"/>
        <v>148111353</v>
      </c>
      <c r="C305" s="316">
        <f t="shared" si="26"/>
        <v>45291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4036</v>
      </c>
    </row>
    <row r="306" spans="1:8" ht="15.75">
      <c r="A306" s="81" t="str">
        <f t="shared" si="24"/>
        <v>БГ АГРО АД</v>
      </c>
      <c r="B306" s="81" t="str">
        <f t="shared" si="25"/>
        <v>148111353</v>
      </c>
      <c r="C306" s="316">
        <f t="shared" si="26"/>
        <v>45291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БГ АГРО АД</v>
      </c>
      <c r="B307" s="81" t="str">
        <f t="shared" si="25"/>
        <v>148111353</v>
      </c>
      <c r="C307" s="316">
        <f t="shared" si="26"/>
        <v>45291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БГ АГРО АД</v>
      </c>
      <c r="B308" s="81" t="str">
        <f t="shared" si="25"/>
        <v>148111353</v>
      </c>
      <c r="C308" s="316">
        <f t="shared" si="26"/>
        <v>45291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БГ АГРО АД</v>
      </c>
      <c r="B309" s="81" t="str">
        <f t="shared" si="25"/>
        <v>148111353</v>
      </c>
      <c r="C309" s="316">
        <f t="shared" si="26"/>
        <v>45291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БГ АГРО АД</v>
      </c>
      <c r="B310" s="81" t="str">
        <f t="shared" si="25"/>
        <v>148111353</v>
      </c>
      <c r="C310" s="316">
        <f t="shared" si="26"/>
        <v>45291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БГ АГРО АД</v>
      </c>
      <c r="B311" s="81" t="str">
        <f t="shared" si="25"/>
        <v>148111353</v>
      </c>
      <c r="C311" s="316">
        <f t="shared" si="26"/>
        <v>45291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БГ АГРО АД</v>
      </c>
      <c r="B312" s="81" t="str">
        <f t="shared" si="25"/>
        <v>148111353</v>
      </c>
      <c r="C312" s="316">
        <f t="shared" si="26"/>
        <v>45291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БГ АГРО АД</v>
      </c>
      <c r="B313" s="81" t="str">
        <f t="shared" si="25"/>
        <v>148111353</v>
      </c>
      <c r="C313" s="316">
        <f t="shared" si="26"/>
        <v>45291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БГ АГРО АД</v>
      </c>
      <c r="B314" s="81" t="str">
        <f t="shared" si="25"/>
        <v>148111353</v>
      </c>
      <c r="C314" s="316">
        <f t="shared" si="26"/>
        <v>45291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БГ АГРО АД</v>
      </c>
      <c r="B315" s="81" t="str">
        <f t="shared" si="25"/>
        <v>148111353</v>
      </c>
      <c r="C315" s="316">
        <f t="shared" si="26"/>
        <v>45291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БГ АГРО АД</v>
      </c>
      <c r="B316" s="81" t="str">
        <f t="shared" si="25"/>
        <v>148111353</v>
      </c>
      <c r="C316" s="316">
        <f t="shared" si="26"/>
        <v>45291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БГ АГРО АД</v>
      </c>
      <c r="B317" s="81" t="str">
        <f t="shared" si="25"/>
        <v>148111353</v>
      </c>
      <c r="C317" s="316">
        <f t="shared" si="26"/>
        <v>45291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БГ АГРО АД</v>
      </c>
      <c r="B318" s="81" t="str">
        <f t="shared" si="25"/>
        <v>148111353</v>
      </c>
      <c r="C318" s="316">
        <f t="shared" si="26"/>
        <v>45291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БГ АГРО АД</v>
      </c>
      <c r="B319" s="81" t="str">
        <f t="shared" si="25"/>
        <v>148111353</v>
      </c>
      <c r="C319" s="316">
        <f t="shared" si="26"/>
        <v>45291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БГ АГРО АД</v>
      </c>
      <c r="B320" s="81" t="str">
        <f t="shared" si="25"/>
        <v>148111353</v>
      </c>
      <c r="C320" s="316">
        <f t="shared" si="26"/>
        <v>45291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БГ АГРО АД</v>
      </c>
      <c r="B321" s="81" t="str">
        <f t="shared" si="25"/>
        <v>148111353</v>
      </c>
      <c r="C321" s="316">
        <f t="shared" si="26"/>
        <v>45291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БГ АГРО АД</v>
      </c>
      <c r="B322" s="81" t="str">
        <f t="shared" si="25"/>
        <v>148111353</v>
      </c>
      <c r="C322" s="316">
        <f t="shared" si="26"/>
        <v>45291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БГ АГРО АД</v>
      </c>
      <c r="B323" s="81" t="str">
        <f t="shared" si="25"/>
        <v>148111353</v>
      </c>
      <c r="C323" s="316">
        <f t="shared" si="26"/>
        <v>45291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БГ АГРО АД</v>
      </c>
      <c r="B324" s="81" t="str">
        <f t="shared" si="25"/>
        <v>148111353</v>
      </c>
      <c r="C324" s="316">
        <f t="shared" si="26"/>
        <v>45291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БГ АГРО АД</v>
      </c>
      <c r="B325" s="81" t="str">
        <f t="shared" si="25"/>
        <v>148111353</v>
      </c>
      <c r="C325" s="316">
        <f t="shared" si="26"/>
        <v>45291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БГ АГРО АД</v>
      </c>
      <c r="B326" s="81" t="str">
        <f t="shared" si="25"/>
        <v>148111353</v>
      </c>
      <c r="C326" s="316">
        <f t="shared" si="26"/>
        <v>45291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БГ АГРО АД</v>
      </c>
      <c r="B327" s="81" t="str">
        <f t="shared" si="25"/>
        <v>148111353</v>
      </c>
      <c r="C327" s="316">
        <f t="shared" si="26"/>
        <v>45291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БГ АГРО АД</v>
      </c>
      <c r="B328" s="81" t="str">
        <f t="shared" si="25"/>
        <v>148111353</v>
      </c>
      <c r="C328" s="316">
        <f t="shared" si="26"/>
        <v>45291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0</v>
      </c>
    </row>
    <row r="329" spans="1:8" ht="15.75">
      <c r="A329" s="81" t="str">
        <f t="shared" si="24"/>
        <v>БГ АГРО АД</v>
      </c>
      <c r="B329" s="81" t="str">
        <f t="shared" si="25"/>
        <v>148111353</v>
      </c>
      <c r="C329" s="316">
        <f t="shared" si="26"/>
        <v>45291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БГ АГРО АД</v>
      </c>
      <c r="B330" s="81" t="str">
        <f t="shared" si="25"/>
        <v>148111353</v>
      </c>
      <c r="C330" s="316">
        <f t="shared" si="26"/>
        <v>45291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БГ АГРО АД</v>
      </c>
      <c r="B331" s="81" t="str">
        <f t="shared" si="25"/>
        <v>148111353</v>
      </c>
      <c r="C331" s="316">
        <f t="shared" si="26"/>
        <v>45291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БГ АГРО АД</v>
      </c>
      <c r="B332" s="81" t="str">
        <f t="shared" si="25"/>
        <v>148111353</v>
      </c>
      <c r="C332" s="316">
        <f t="shared" si="26"/>
        <v>45291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0</v>
      </c>
    </row>
    <row r="333" spans="1:8" ht="15.75">
      <c r="A333" s="81" t="str">
        <f t="shared" si="24"/>
        <v>БГ АГРО АД</v>
      </c>
      <c r="B333" s="81" t="str">
        <f t="shared" si="25"/>
        <v>148111353</v>
      </c>
      <c r="C333" s="316">
        <f t="shared" si="26"/>
        <v>45291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БГ АГРО АД</v>
      </c>
      <c r="B334" s="81" t="str">
        <f t="shared" si="25"/>
        <v>148111353</v>
      </c>
      <c r="C334" s="316">
        <f t="shared" si="26"/>
        <v>45291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БГ АГРО АД</v>
      </c>
      <c r="B335" s="81" t="str">
        <f t="shared" si="25"/>
        <v>148111353</v>
      </c>
      <c r="C335" s="316">
        <f t="shared" si="26"/>
        <v>45291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БГ АГРО АД</v>
      </c>
      <c r="B336" s="81" t="str">
        <f t="shared" si="25"/>
        <v>148111353</v>
      </c>
      <c r="C336" s="316">
        <f t="shared" si="26"/>
        <v>45291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БГ АГРО АД</v>
      </c>
      <c r="B337" s="81" t="str">
        <f t="shared" si="25"/>
        <v>148111353</v>
      </c>
      <c r="C337" s="316">
        <f t="shared" si="26"/>
        <v>45291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БГ АГРО АД</v>
      </c>
      <c r="B338" s="81" t="str">
        <f t="shared" si="25"/>
        <v>148111353</v>
      </c>
      <c r="C338" s="316">
        <f t="shared" si="26"/>
        <v>45291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БГ АГРО АД</v>
      </c>
      <c r="B339" s="81" t="str">
        <f t="shared" si="25"/>
        <v>148111353</v>
      </c>
      <c r="C339" s="316">
        <f t="shared" si="26"/>
        <v>45291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БГ АГРО АД</v>
      </c>
      <c r="B340" s="81" t="str">
        <f t="shared" si="25"/>
        <v>148111353</v>
      </c>
      <c r="C340" s="316">
        <f t="shared" si="26"/>
        <v>45291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БГ АГРО АД</v>
      </c>
      <c r="B341" s="81" t="str">
        <f t="shared" si="25"/>
        <v>148111353</v>
      </c>
      <c r="C341" s="316">
        <f t="shared" si="26"/>
        <v>45291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БГ АГРО АД</v>
      </c>
      <c r="B342" s="81" t="str">
        <f t="shared" si="25"/>
        <v>148111353</v>
      </c>
      <c r="C342" s="316">
        <f t="shared" si="26"/>
        <v>45291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БГ АГРО АД</v>
      </c>
      <c r="B343" s="81" t="str">
        <f t="shared" si="25"/>
        <v>148111353</v>
      </c>
      <c r="C343" s="316">
        <f t="shared" si="26"/>
        <v>45291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БГ АГРО АД</v>
      </c>
      <c r="B344" s="81" t="str">
        <f t="shared" si="25"/>
        <v>148111353</v>
      </c>
      <c r="C344" s="316">
        <f t="shared" si="26"/>
        <v>45291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БГ АГРО АД</v>
      </c>
      <c r="B345" s="81" t="str">
        <f t="shared" si="25"/>
        <v>148111353</v>
      </c>
      <c r="C345" s="316">
        <f t="shared" si="26"/>
        <v>45291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0</v>
      </c>
    </row>
    <row r="346" spans="1:8" ht="15.75">
      <c r="A346" s="81" t="str">
        <f aca="true" t="shared" si="27" ref="A346:A409">pdeName</f>
        <v>БГ АГРО АД</v>
      </c>
      <c r="B346" s="81" t="str">
        <f aca="true" t="shared" si="28" ref="B346:B409">pdeBulstat</f>
        <v>148111353</v>
      </c>
      <c r="C346" s="316">
        <f aca="true" t="shared" si="29" ref="C346:C409">endDate</f>
        <v>45291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0</v>
      </c>
    </row>
    <row r="347" spans="1:8" ht="15.75">
      <c r="A347" s="81" t="str">
        <f t="shared" si="27"/>
        <v>БГ АГРО АД</v>
      </c>
      <c r="B347" s="81" t="str">
        <f t="shared" si="28"/>
        <v>148111353</v>
      </c>
      <c r="C347" s="316">
        <f t="shared" si="29"/>
        <v>45291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.75">
      <c r="A348" s="81" t="str">
        <f t="shared" si="27"/>
        <v>БГ АГРО АД</v>
      </c>
      <c r="B348" s="81" t="str">
        <f t="shared" si="28"/>
        <v>148111353</v>
      </c>
      <c r="C348" s="316">
        <f t="shared" si="29"/>
        <v>45291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БГ АГРО АД</v>
      </c>
      <c r="B349" s="81" t="str">
        <f t="shared" si="28"/>
        <v>148111353</v>
      </c>
      <c r="C349" s="316">
        <f t="shared" si="29"/>
        <v>45291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0</v>
      </c>
    </row>
    <row r="350" spans="1:8" ht="15.75">
      <c r="A350" s="81" t="str">
        <f t="shared" si="27"/>
        <v>БГ АГРО АД</v>
      </c>
      <c r="B350" s="81" t="str">
        <f t="shared" si="28"/>
        <v>148111353</v>
      </c>
      <c r="C350" s="316">
        <f t="shared" si="29"/>
        <v>45291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37254</v>
      </c>
    </row>
    <row r="351" spans="1:8" ht="15.75">
      <c r="A351" s="81" t="str">
        <f t="shared" si="27"/>
        <v>БГ АГРО АД</v>
      </c>
      <c r="B351" s="81" t="str">
        <f t="shared" si="28"/>
        <v>148111353</v>
      </c>
      <c r="C351" s="316">
        <f t="shared" si="29"/>
        <v>45291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БГ АГРО АД</v>
      </c>
      <c r="B352" s="81" t="str">
        <f t="shared" si="28"/>
        <v>148111353</v>
      </c>
      <c r="C352" s="316">
        <f t="shared" si="29"/>
        <v>45291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БГ АГРО АД</v>
      </c>
      <c r="B353" s="81" t="str">
        <f t="shared" si="28"/>
        <v>148111353</v>
      </c>
      <c r="C353" s="316">
        <f t="shared" si="29"/>
        <v>45291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БГ АГРО АД</v>
      </c>
      <c r="B354" s="81" t="str">
        <f t="shared" si="28"/>
        <v>148111353</v>
      </c>
      <c r="C354" s="316">
        <f t="shared" si="29"/>
        <v>45291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37254</v>
      </c>
    </row>
    <row r="355" spans="1:8" ht="15.75">
      <c r="A355" s="81" t="str">
        <f t="shared" si="27"/>
        <v>БГ АГРО АД</v>
      </c>
      <c r="B355" s="81" t="str">
        <f t="shared" si="28"/>
        <v>148111353</v>
      </c>
      <c r="C355" s="316">
        <f t="shared" si="29"/>
        <v>45291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-5338</v>
      </c>
    </row>
    <row r="356" spans="1:8" ht="15.75">
      <c r="A356" s="81" t="str">
        <f t="shared" si="27"/>
        <v>БГ АГРО АД</v>
      </c>
      <c r="B356" s="81" t="str">
        <f t="shared" si="28"/>
        <v>148111353</v>
      </c>
      <c r="C356" s="316">
        <f t="shared" si="29"/>
        <v>45291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-3338</v>
      </c>
    </row>
    <row r="357" spans="1:8" ht="15.75">
      <c r="A357" s="81" t="str">
        <f t="shared" si="27"/>
        <v>БГ АГРО АД</v>
      </c>
      <c r="B357" s="81" t="str">
        <f t="shared" si="28"/>
        <v>148111353</v>
      </c>
      <c r="C357" s="316">
        <f t="shared" si="29"/>
        <v>45291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-3229</v>
      </c>
    </row>
    <row r="358" spans="1:8" ht="15.75">
      <c r="A358" s="81" t="str">
        <f t="shared" si="27"/>
        <v>БГ АГРО АД</v>
      </c>
      <c r="B358" s="81" t="str">
        <f t="shared" si="28"/>
        <v>148111353</v>
      </c>
      <c r="C358" s="316">
        <f t="shared" si="29"/>
        <v>45291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-109</v>
      </c>
    </row>
    <row r="359" spans="1:8" ht="15.75">
      <c r="A359" s="81" t="str">
        <f t="shared" si="27"/>
        <v>БГ АГРО АД</v>
      </c>
      <c r="B359" s="81" t="str">
        <f t="shared" si="28"/>
        <v>148111353</v>
      </c>
      <c r="C359" s="316">
        <f t="shared" si="29"/>
        <v>45291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БГ АГРО АД</v>
      </c>
      <c r="B360" s="81" t="str">
        <f t="shared" si="28"/>
        <v>148111353</v>
      </c>
      <c r="C360" s="316">
        <f t="shared" si="29"/>
        <v>45291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БГ АГРО АД</v>
      </c>
      <c r="B361" s="81" t="str">
        <f t="shared" si="28"/>
        <v>148111353</v>
      </c>
      <c r="C361" s="316">
        <f t="shared" si="29"/>
        <v>45291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БГ АГРО АД</v>
      </c>
      <c r="B362" s="81" t="str">
        <f t="shared" si="28"/>
        <v>148111353</v>
      </c>
      <c r="C362" s="316">
        <f t="shared" si="29"/>
        <v>45291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БГ АГРО АД</v>
      </c>
      <c r="B363" s="81" t="str">
        <f t="shared" si="28"/>
        <v>148111353</v>
      </c>
      <c r="C363" s="316">
        <f t="shared" si="29"/>
        <v>45291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БГ АГРО АД</v>
      </c>
      <c r="B364" s="81" t="str">
        <f t="shared" si="28"/>
        <v>148111353</v>
      </c>
      <c r="C364" s="316">
        <f t="shared" si="29"/>
        <v>45291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БГ АГРО АД</v>
      </c>
      <c r="B365" s="81" t="str">
        <f t="shared" si="28"/>
        <v>148111353</v>
      </c>
      <c r="C365" s="316">
        <f t="shared" si="29"/>
        <v>45291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БГ АГРО АД</v>
      </c>
      <c r="B366" s="81" t="str">
        <f t="shared" si="28"/>
        <v>148111353</v>
      </c>
      <c r="C366" s="316">
        <f t="shared" si="29"/>
        <v>45291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БГ АГРО АД</v>
      </c>
      <c r="B367" s="81" t="str">
        <f t="shared" si="28"/>
        <v>148111353</v>
      </c>
      <c r="C367" s="316">
        <f t="shared" si="29"/>
        <v>45291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0</v>
      </c>
    </row>
    <row r="368" spans="1:8" ht="15.75">
      <c r="A368" s="81" t="str">
        <f t="shared" si="27"/>
        <v>БГ АГРО АД</v>
      </c>
      <c r="B368" s="81" t="str">
        <f t="shared" si="28"/>
        <v>148111353</v>
      </c>
      <c r="C368" s="316">
        <f t="shared" si="29"/>
        <v>45291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28578</v>
      </c>
    </row>
    <row r="369" spans="1:8" ht="15.75">
      <c r="A369" s="81" t="str">
        <f t="shared" si="27"/>
        <v>БГ АГРО АД</v>
      </c>
      <c r="B369" s="81" t="str">
        <f t="shared" si="28"/>
        <v>148111353</v>
      </c>
      <c r="C369" s="316">
        <f t="shared" si="29"/>
        <v>45291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БГ АГРО АД</v>
      </c>
      <c r="B370" s="81" t="str">
        <f t="shared" si="28"/>
        <v>148111353</v>
      </c>
      <c r="C370" s="316">
        <f t="shared" si="29"/>
        <v>45291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БГ АГРО АД</v>
      </c>
      <c r="B371" s="81" t="str">
        <f t="shared" si="28"/>
        <v>148111353</v>
      </c>
      <c r="C371" s="316">
        <f t="shared" si="29"/>
        <v>45291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28578</v>
      </c>
    </row>
    <row r="372" spans="1:8" ht="15.75">
      <c r="A372" s="81" t="str">
        <f t="shared" si="27"/>
        <v>БГ АГРО АД</v>
      </c>
      <c r="B372" s="81" t="str">
        <f t="shared" si="28"/>
        <v>148111353</v>
      </c>
      <c r="C372" s="316">
        <f t="shared" si="29"/>
        <v>45291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0</v>
      </c>
    </row>
    <row r="373" spans="1:8" ht="15.75">
      <c r="A373" s="81" t="str">
        <f t="shared" si="27"/>
        <v>БГ АГРО АД</v>
      </c>
      <c r="B373" s="81" t="str">
        <f t="shared" si="28"/>
        <v>148111353</v>
      </c>
      <c r="C373" s="316">
        <f t="shared" si="29"/>
        <v>45291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БГ АГРО АД</v>
      </c>
      <c r="B374" s="81" t="str">
        <f t="shared" si="28"/>
        <v>148111353</v>
      </c>
      <c r="C374" s="316">
        <f t="shared" si="29"/>
        <v>45291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БГ АГРО АД</v>
      </c>
      <c r="B375" s="81" t="str">
        <f t="shared" si="28"/>
        <v>148111353</v>
      </c>
      <c r="C375" s="316">
        <f t="shared" si="29"/>
        <v>45291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БГ АГРО АД</v>
      </c>
      <c r="B376" s="81" t="str">
        <f t="shared" si="28"/>
        <v>148111353</v>
      </c>
      <c r="C376" s="316">
        <f t="shared" si="29"/>
        <v>45291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0</v>
      </c>
    </row>
    <row r="377" spans="1:8" ht="15.75">
      <c r="A377" s="81" t="str">
        <f t="shared" si="27"/>
        <v>БГ АГРО АД</v>
      </c>
      <c r="B377" s="81" t="str">
        <f t="shared" si="28"/>
        <v>148111353</v>
      </c>
      <c r="C377" s="316">
        <f t="shared" si="29"/>
        <v>45291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0</v>
      </c>
    </row>
    <row r="378" spans="1:8" ht="15.75">
      <c r="A378" s="81" t="str">
        <f t="shared" si="27"/>
        <v>БГ АГРО АД</v>
      </c>
      <c r="B378" s="81" t="str">
        <f t="shared" si="28"/>
        <v>148111353</v>
      </c>
      <c r="C378" s="316">
        <f t="shared" si="29"/>
        <v>45291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БГ АГРО АД</v>
      </c>
      <c r="B379" s="81" t="str">
        <f t="shared" si="28"/>
        <v>148111353</v>
      </c>
      <c r="C379" s="316">
        <f t="shared" si="29"/>
        <v>45291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БГ АГРО АД</v>
      </c>
      <c r="B380" s="81" t="str">
        <f t="shared" si="28"/>
        <v>148111353</v>
      </c>
      <c r="C380" s="316">
        <f t="shared" si="29"/>
        <v>45291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БГ АГРО АД</v>
      </c>
      <c r="B381" s="81" t="str">
        <f t="shared" si="28"/>
        <v>148111353</v>
      </c>
      <c r="C381" s="316">
        <f t="shared" si="29"/>
        <v>45291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БГ АГРО АД</v>
      </c>
      <c r="B382" s="81" t="str">
        <f t="shared" si="28"/>
        <v>148111353</v>
      </c>
      <c r="C382" s="316">
        <f t="shared" si="29"/>
        <v>45291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БГ АГРО АД</v>
      </c>
      <c r="B383" s="81" t="str">
        <f t="shared" si="28"/>
        <v>148111353</v>
      </c>
      <c r="C383" s="316">
        <f t="shared" si="29"/>
        <v>45291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БГ АГРО АД</v>
      </c>
      <c r="B384" s="81" t="str">
        <f t="shared" si="28"/>
        <v>148111353</v>
      </c>
      <c r="C384" s="316">
        <f t="shared" si="29"/>
        <v>45291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БГ АГРО АД</v>
      </c>
      <c r="B385" s="81" t="str">
        <f t="shared" si="28"/>
        <v>148111353</v>
      </c>
      <c r="C385" s="316">
        <f t="shared" si="29"/>
        <v>45291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БГ АГРО АД</v>
      </c>
      <c r="B386" s="81" t="str">
        <f t="shared" si="28"/>
        <v>148111353</v>
      </c>
      <c r="C386" s="316">
        <f t="shared" si="29"/>
        <v>45291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БГ АГРО АД</v>
      </c>
      <c r="B387" s="81" t="str">
        <f t="shared" si="28"/>
        <v>148111353</v>
      </c>
      <c r="C387" s="316">
        <f t="shared" si="29"/>
        <v>45291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БГ АГРО АД</v>
      </c>
      <c r="B388" s="81" t="str">
        <f t="shared" si="28"/>
        <v>148111353</v>
      </c>
      <c r="C388" s="316">
        <f t="shared" si="29"/>
        <v>45291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БГ АГРО АД</v>
      </c>
      <c r="B389" s="81" t="str">
        <f t="shared" si="28"/>
        <v>148111353</v>
      </c>
      <c r="C389" s="316">
        <f t="shared" si="29"/>
        <v>45291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БГ АГРО АД</v>
      </c>
      <c r="B390" s="81" t="str">
        <f t="shared" si="28"/>
        <v>148111353</v>
      </c>
      <c r="C390" s="316">
        <f t="shared" si="29"/>
        <v>45291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0</v>
      </c>
    </row>
    <row r="391" spans="1:8" ht="15.75">
      <c r="A391" s="81" t="str">
        <f t="shared" si="27"/>
        <v>БГ АГРО АД</v>
      </c>
      <c r="B391" s="81" t="str">
        <f t="shared" si="28"/>
        <v>148111353</v>
      </c>
      <c r="C391" s="316">
        <f t="shared" si="29"/>
        <v>45291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БГ АГРО АД</v>
      </c>
      <c r="B392" s="81" t="str">
        <f t="shared" si="28"/>
        <v>148111353</v>
      </c>
      <c r="C392" s="316">
        <f t="shared" si="29"/>
        <v>45291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БГ АГРО АД</v>
      </c>
      <c r="B393" s="81" t="str">
        <f t="shared" si="28"/>
        <v>148111353</v>
      </c>
      <c r="C393" s="316">
        <f t="shared" si="29"/>
        <v>45291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0</v>
      </c>
    </row>
    <row r="394" spans="1:8" ht="15.75">
      <c r="A394" s="81" t="str">
        <f t="shared" si="27"/>
        <v>БГ АГРО АД</v>
      </c>
      <c r="B394" s="81" t="str">
        <f t="shared" si="28"/>
        <v>148111353</v>
      </c>
      <c r="C394" s="316">
        <f t="shared" si="29"/>
        <v>45291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БГ АГРО АД</v>
      </c>
      <c r="B395" s="81" t="str">
        <f t="shared" si="28"/>
        <v>148111353</v>
      </c>
      <c r="C395" s="316">
        <f t="shared" si="29"/>
        <v>45291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БГ АГРО АД</v>
      </c>
      <c r="B396" s="81" t="str">
        <f t="shared" si="28"/>
        <v>148111353</v>
      </c>
      <c r="C396" s="316">
        <f t="shared" si="29"/>
        <v>45291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БГ АГРО АД</v>
      </c>
      <c r="B397" s="81" t="str">
        <f t="shared" si="28"/>
        <v>148111353</v>
      </c>
      <c r="C397" s="316">
        <f t="shared" si="29"/>
        <v>45291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БГ АГРО АД</v>
      </c>
      <c r="B398" s="81" t="str">
        <f t="shared" si="28"/>
        <v>148111353</v>
      </c>
      <c r="C398" s="316">
        <f t="shared" si="29"/>
        <v>45291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БГ АГРО АД</v>
      </c>
      <c r="B399" s="81" t="str">
        <f t="shared" si="28"/>
        <v>148111353</v>
      </c>
      <c r="C399" s="316">
        <f t="shared" si="29"/>
        <v>45291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БГ АГРО АД</v>
      </c>
      <c r="B400" s="81" t="str">
        <f t="shared" si="28"/>
        <v>148111353</v>
      </c>
      <c r="C400" s="316">
        <f t="shared" si="29"/>
        <v>45291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БГ АГРО АД</v>
      </c>
      <c r="B401" s="81" t="str">
        <f t="shared" si="28"/>
        <v>148111353</v>
      </c>
      <c r="C401" s="316">
        <f t="shared" si="29"/>
        <v>45291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БГ АГРО АД</v>
      </c>
      <c r="B402" s="81" t="str">
        <f t="shared" si="28"/>
        <v>148111353</v>
      </c>
      <c r="C402" s="316">
        <f t="shared" si="29"/>
        <v>45291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БГ АГРО АД</v>
      </c>
      <c r="B403" s="81" t="str">
        <f t="shared" si="28"/>
        <v>148111353</v>
      </c>
      <c r="C403" s="316">
        <f t="shared" si="29"/>
        <v>45291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БГ АГРО АД</v>
      </c>
      <c r="B404" s="81" t="str">
        <f t="shared" si="28"/>
        <v>148111353</v>
      </c>
      <c r="C404" s="316">
        <f t="shared" si="29"/>
        <v>45291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БГ АГРО АД</v>
      </c>
      <c r="B405" s="81" t="str">
        <f t="shared" si="28"/>
        <v>148111353</v>
      </c>
      <c r="C405" s="316">
        <f t="shared" si="29"/>
        <v>45291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БГ АГРО АД</v>
      </c>
      <c r="B406" s="81" t="str">
        <f t="shared" si="28"/>
        <v>148111353</v>
      </c>
      <c r="C406" s="316">
        <f t="shared" si="29"/>
        <v>45291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БГ АГРО АД</v>
      </c>
      <c r="B407" s="81" t="str">
        <f t="shared" si="28"/>
        <v>148111353</v>
      </c>
      <c r="C407" s="316">
        <f t="shared" si="29"/>
        <v>45291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БГ АГРО АД</v>
      </c>
      <c r="B408" s="81" t="str">
        <f t="shared" si="28"/>
        <v>148111353</v>
      </c>
      <c r="C408" s="316">
        <f t="shared" si="29"/>
        <v>45291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БГ АГРО АД</v>
      </c>
      <c r="B409" s="81" t="str">
        <f t="shared" si="28"/>
        <v>148111353</v>
      </c>
      <c r="C409" s="316">
        <f t="shared" si="29"/>
        <v>45291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БГ АГРО АД</v>
      </c>
      <c r="B410" s="81" t="str">
        <f aca="true" t="shared" si="31" ref="B410:B459">pdeBulstat</f>
        <v>148111353</v>
      </c>
      <c r="C410" s="316">
        <f aca="true" t="shared" si="32" ref="C410:C459">endDate</f>
        <v>45291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БГ АГРО АД</v>
      </c>
      <c r="B411" s="81" t="str">
        <f t="shared" si="31"/>
        <v>148111353</v>
      </c>
      <c r="C411" s="316">
        <f t="shared" si="32"/>
        <v>45291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БГ АГРО АД</v>
      </c>
      <c r="B412" s="81" t="str">
        <f t="shared" si="31"/>
        <v>148111353</v>
      </c>
      <c r="C412" s="316">
        <f t="shared" si="32"/>
        <v>45291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БГ АГРО АД</v>
      </c>
      <c r="B413" s="81" t="str">
        <f t="shared" si="31"/>
        <v>148111353</v>
      </c>
      <c r="C413" s="316">
        <f t="shared" si="32"/>
        <v>45291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БГ АГРО АД</v>
      </c>
      <c r="B414" s="81" t="str">
        <f t="shared" si="31"/>
        <v>148111353</v>
      </c>
      <c r="C414" s="316">
        <f t="shared" si="32"/>
        <v>45291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БГ АГРО АД</v>
      </c>
      <c r="B415" s="81" t="str">
        <f t="shared" si="31"/>
        <v>148111353</v>
      </c>
      <c r="C415" s="316">
        <f t="shared" si="32"/>
        <v>45291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БГ АГРО АД</v>
      </c>
      <c r="B416" s="81" t="str">
        <f t="shared" si="31"/>
        <v>148111353</v>
      </c>
      <c r="C416" s="316">
        <f t="shared" si="32"/>
        <v>45291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81538</v>
      </c>
    </row>
    <row r="417" spans="1:8" ht="15.75">
      <c r="A417" s="81" t="str">
        <f t="shared" si="30"/>
        <v>БГ АГРО АД</v>
      </c>
      <c r="B417" s="81" t="str">
        <f t="shared" si="31"/>
        <v>148111353</v>
      </c>
      <c r="C417" s="316">
        <f t="shared" si="32"/>
        <v>45291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БГ АГРО АД</v>
      </c>
      <c r="B418" s="81" t="str">
        <f t="shared" si="31"/>
        <v>148111353</v>
      </c>
      <c r="C418" s="316">
        <f t="shared" si="32"/>
        <v>45291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БГ АГРО АД</v>
      </c>
      <c r="B419" s="81" t="str">
        <f t="shared" si="31"/>
        <v>148111353</v>
      </c>
      <c r="C419" s="316">
        <f t="shared" si="32"/>
        <v>45291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БГ АГРО АД</v>
      </c>
      <c r="B420" s="81" t="str">
        <f t="shared" si="31"/>
        <v>148111353</v>
      </c>
      <c r="C420" s="316">
        <f t="shared" si="32"/>
        <v>45291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81538</v>
      </c>
    </row>
    <row r="421" spans="1:8" ht="15.75">
      <c r="A421" s="81" t="str">
        <f t="shared" si="30"/>
        <v>БГ АГРО АД</v>
      </c>
      <c r="B421" s="81" t="str">
        <f t="shared" si="31"/>
        <v>148111353</v>
      </c>
      <c r="C421" s="316">
        <f t="shared" si="32"/>
        <v>45291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-5338</v>
      </c>
    </row>
    <row r="422" spans="1:8" ht="15.75">
      <c r="A422" s="81" t="str">
        <f t="shared" si="30"/>
        <v>БГ АГРО АД</v>
      </c>
      <c r="B422" s="81" t="str">
        <f t="shared" si="31"/>
        <v>148111353</v>
      </c>
      <c r="C422" s="316">
        <f t="shared" si="32"/>
        <v>45291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-3229</v>
      </c>
    </row>
    <row r="423" spans="1:8" ht="15.75">
      <c r="A423" s="81" t="str">
        <f t="shared" si="30"/>
        <v>БГ АГРО АД</v>
      </c>
      <c r="B423" s="81" t="str">
        <f t="shared" si="31"/>
        <v>148111353</v>
      </c>
      <c r="C423" s="316">
        <f t="shared" si="32"/>
        <v>45291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-3229</v>
      </c>
    </row>
    <row r="424" spans="1:8" ht="15.75">
      <c r="A424" s="81" t="str">
        <f t="shared" si="30"/>
        <v>БГ АГРО АД</v>
      </c>
      <c r="B424" s="81" t="str">
        <f t="shared" si="31"/>
        <v>148111353</v>
      </c>
      <c r="C424" s="316">
        <f t="shared" si="32"/>
        <v>45291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БГ АГРО АД</v>
      </c>
      <c r="B425" s="81" t="str">
        <f t="shared" si="31"/>
        <v>148111353</v>
      </c>
      <c r="C425" s="316">
        <f t="shared" si="32"/>
        <v>45291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БГ АГРО АД</v>
      </c>
      <c r="B426" s="81" t="str">
        <f t="shared" si="31"/>
        <v>148111353</v>
      </c>
      <c r="C426" s="316">
        <f t="shared" si="32"/>
        <v>45291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БГ АГРО АД</v>
      </c>
      <c r="B427" s="81" t="str">
        <f t="shared" si="31"/>
        <v>148111353</v>
      </c>
      <c r="C427" s="316">
        <f t="shared" si="32"/>
        <v>45291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БГ АГРО АД</v>
      </c>
      <c r="B428" s="81" t="str">
        <f t="shared" si="31"/>
        <v>148111353</v>
      </c>
      <c r="C428" s="316">
        <f t="shared" si="32"/>
        <v>45291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БГ АГРО АД</v>
      </c>
      <c r="B429" s="81" t="str">
        <f t="shared" si="31"/>
        <v>148111353</v>
      </c>
      <c r="C429" s="316">
        <f t="shared" si="32"/>
        <v>45291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БГ АГРО АД</v>
      </c>
      <c r="B430" s="81" t="str">
        <f t="shared" si="31"/>
        <v>148111353</v>
      </c>
      <c r="C430" s="316">
        <f t="shared" si="32"/>
        <v>45291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БГ АГРО АД</v>
      </c>
      <c r="B431" s="81" t="str">
        <f t="shared" si="31"/>
        <v>148111353</v>
      </c>
      <c r="C431" s="316">
        <f t="shared" si="32"/>
        <v>45291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БГ АГРО АД</v>
      </c>
      <c r="B432" s="81" t="str">
        <f t="shared" si="31"/>
        <v>148111353</v>
      </c>
      <c r="C432" s="316">
        <f t="shared" si="32"/>
        <v>45291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БГ АГРО АД</v>
      </c>
      <c r="B433" s="81" t="str">
        <f t="shared" si="31"/>
        <v>148111353</v>
      </c>
      <c r="C433" s="316">
        <f t="shared" si="32"/>
        <v>45291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0</v>
      </c>
    </row>
    <row r="434" spans="1:8" ht="15.75">
      <c r="A434" s="81" t="str">
        <f t="shared" si="30"/>
        <v>БГ АГРО АД</v>
      </c>
      <c r="B434" s="81" t="str">
        <f t="shared" si="31"/>
        <v>148111353</v>
      </c>
      <c r="C434" s="316">
        <f t="shared" si="32"/>
        <v>45291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72971</v>
      </c>
    </row>
    <row r="435" spans="1:8" ht="15.75">
      <c r="A435" s="81" t="str">
        <f t="shared" si="30"/>
        <v>БГ АГРО АД</v>
      </c>
      <c r="B435" s="81" t="str">
        <f t="shared" si="31"/>
        <v>148111353</v>
      </c>
      <c r="C435" s="316">
        <f t="shared" si="32"/>
        <v>45291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.75">
      <c r="A436" s="81" t="str">
        <f t="shared" si="30"/>
        <v>БГ АГРО АД</v>
      </c>
      <c r="B436" s="81" t="str">
        <f t="shared" si="31"/>
        <v>148111353</v>
      </c>
      <c r="C436" s="316">
        <f t="shared" si="32"/>
        <v>45291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БГ АГРО АД</v>
      </c>
      <c r="B437" s="81" t="str">
        <f t="shared" si="31"/>
        <v>148111353</v>
      </c>
      <c r="C437" s="316">
        <f t="shared" si="32"/>
        <v>45291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72971</v>
      </c>
    </row>
    <row r="438" spans="1:8" ht="15.75">
      <c r="A438" s="81" t="str">
        <f t="shared" si="30"/>
        <v>БГ АГРО АД</v>
      </c>
      <c r="B438" s="81" t="str">
        <f t="shared" si="31"/>
        <v>148111353</v>
      </c>
      <c r="C438" s="316">
        <f t="shared" si="32"/>
        <v>45291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0</v>
      </c>
    </row>
    <row r="439" spans="1:8" ht="15.75">
      <c r="A439" s="81" t="str">
        <f t="shared" si="30"/>
        <v>БГ АГРО АД</v>
      </c>
      <c r="B439" s="81" t="str">
        <f t="shared" si="31"/>
        <v>148111353</v>
      </c>
      <c r="C439" s="316">
        <f t="shared" si="32"/>
        <v>45291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БГ АГРО АД</v>
      </c>
      <c r="B440" s="81" t="str">
        <f t="shared" si="31"/>
        <v>148111353</v>
      </c>
      <c r="C440" s="316">
        <f t="shared" si="32"/>
        <v>45291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БГ АГРО АД</v>
      </c>
      <c r="B441" s="81" t="str">
        <f t="shared" si="31"/>
        <v>148111353</v>
      </c>
      <c r="C441" s="316">
        <f t="shared" si="32"/>
        <v>45291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БГ АГРО АД</v>
      </c>
      <c r="B442" s="81" t="str">
        <f t="shared" si="31"/>
        <v>148111353</v>
      </c>
      <c r="C442" s="316">
        <f t="shared" si="32"/>
        <v>45291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0</v>
      </c>
    </row>
    <row r="443" spans="1:8" ht="15.75">
      <c r="A443" s="81" t="str">
        <f t="shared" si="30"/>
        <v>БГ АГРО АД</v>
      </c>
      <c r="B443" s="81" t="str">
        <f t="shared" si="31"/>
        <v>148111353</v>
      </c>
      <c r="C443" s="316">
        <f t="shared" si="32"/>
        <v>45291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0</v>
      </c>
    </row>
    <row r="444" spans="1:8" ht="15.75">
      <c r="A444" s="81" t="str">
        <f t="shared" si="30"/>
        <v>БГ АГРО АД</v>
      </c>
      <c r="B444" s="81" t="str">
        <f t="shared" si="31"/>
        <v>148111353</v>
      </c>
      <c r="C444" s="316">
        <f t="shared" si="32"/>
        <v>45291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.75">
      <c r="A445" s="81" t="str">
        <f t="shared" si="30"/>
        <v>БГ АГРО АД</v>
      </c>
      <c r="B445" s="81" t="str">
        <f t="shared" si="31"/>
        <v>148111353</v>
      </c>
      <c r="C445" s="316">
        <f t="shared" si="32"/>
        <v>45291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.75">
      <c r="A446" s="81" t="str">
        <f t="shared" si="30"/>
        <v>БГ АГРО АД</v>
      </c>
      <c r="B446" s="81" t="str">
        <f t="shared" si="31"/>
        <v>148111353</v>
      </c>
      <c r="C446" s="316">
        <f t="shared" si="32"/>
        <v>45291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БГ АГРО АД</v>
      </c>
      <c r="B447" s="81" t="str">
        <f t="shared" si="31"/>
        <v>148111353</v>
      </c>
      <c r="C447" s="316">
        <f t="shared" si="32"/>
        <v>45291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БГ АГРО АД</v>
      </c>
      <c r="B448" s="81" t="str">
        <f t="shared" si="31"/>
        <v>148111353</v>
      </c>
      <c r="C448" s="316">
        <f t="shared" si="32"/>
        <v>45291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БГ АГРО АД</v>
      </c>
      <c r="B449" s="81" t="str">
        <f t="shared" si="31"/>
        <v>148111353</v>
      </c>
      <c r="C449" s="316">
        <f t="shared" si="32"/>
        <v>45291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БГ АГРО АД</v>
      </c>
      <c r="B450" s="81" t="str">
        <f t="shared" si="31"/>
        <v>148111353</v>
      </c>
      <c r="C450" s="316">
        <f t="shared" si="32"/>
        <v>45291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БГ АГРО АД</v>
      </c>
      <c r="B451" s="81" t="str">
        <f t="shared" si="31"/>
        <v>148111353</v>
      </c>
      <c r="C451" s="316">
        <f t="shared" si="32"/>
        <v>45291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БГ АГРО АД</v>
      </c>
      <c r="B452" s="81" t="str">
        <f t="shared" si="31"/>
        <v>148111353</v>
      </c>
      <c r="C452" s="316">
        <f t="shared" si="32"/>
        <v>45291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БГ АГРО АД</v>
      </c>
      <c r="B453" s="81" t="str">
        <f t="shared" si="31"/>
        <v>148111353</v>
      </c>
      <c r="C453" s="316">
        <f t="shared" si="32"/>
        <v>45291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БГ АГРО АД</v>
      </c>
      <c r="B454" s="81" t="str">
        <f t="shared" si="31"/>
        <v>148111353</v>
      </c>
      <c r="C454" s="316">
        <f t="shared" si="32"/>
        <v>45291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БГ АГРО АД</v>
      </c>
      <c r="B455" s="81" t="str">
        <f t="shared" si="31"/>
        <v>148111353</v>
      </c>
      <c r="C455" s="316">
        <f t="shared" si="32"/>
        <v>45291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0</v>
      </c>
    </row>
    <row r="456" spans="1:8" ht="15.75">
      <c r="A456" s="81" t="str">
        <f t="shared" si="30"/>
        <v>БГ АГРО АД</v>
      </c>
      <c r="B456" s="81" t="str">
        <f t="shared" si="31"/>
        <v>148111353</v>
      </c>
      <c r="C456" s="316">
        <f t="shared" si="32"/>
        <v>45291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0</v>
      </c>
    </row>
    <row r="457" spans="1:8" ht="15.75">
      <c r="A457" s="81" t="str">
        <f t="shared" si="30"/>
        <v>БГ АГРО АД</v>
      </c>
      <c r="B457" s="81" t="str">
        <f t="shared" si="31"/>
        <v>148111353</v>
      </c>
      <c r="C457" s="316">
        <f t="shared" si="32"/>
        <v>45291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.75">
      <c r="A458" s="81" t="str">
        <f t="shared" si="30"/>
        <v>БГ АГРО АД</v>
      </c>
      <c r="B458" s="81" t="str">
        <f t="shared" si="31"/>
        <v>148111353</v>
      </c>
      <c r="C458" s="316">
        <f t="shared" si="32"/>
        <v>45291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БГ АГРО АД</v>
      </c>
      <c r="B459" s="81" t="str">
        <f t="shared" si="31"/>
        <v>148111353</v>
      </c>
      <c r="C459" s="316">
        <f t="shared" si="32"/>
        <v>45291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0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2016-09-14T10:20:26Z</cp:lastPrinted>
  <dcterms:created xsi:type="dcterms:W3CDTF">2006-09-16T00:00:00Z</dcterms:created>
  <dcterms:modified xsi:type="dcterms:W3CDTF">2024-02-28T09:00:10Z</dcterms:modified>
  <cp:category/>
  <cp:version/>
  <cp:contentType/>
  <cp:contentStatus/>
</cp:coreProperties>
</file>