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13515" windowHeight="11730" tabRatio="67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<sst xmlns="http://schemas.openxmlformats.org/spreadsheetml/2006/main" count="1065" uniqueCount="881">
  <si>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</si>
  <si>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</si>
  <si>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</si>
  <si>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</si>
  <si>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</si>
  <si>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</si>
  <si>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</si>
  <si>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</si>
  <si>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</si>
  <si>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</si>
  <si>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</si>
  <si>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</si>
  <si>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</si>
  <si>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</si>
  <si>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</si>
  <si>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</si>
  <si>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</si>
  <si>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</si>
  <si>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</si>
  <si>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</si>
  <si>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</si>
  <si>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</si>
  <si>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</si>
  <si>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</si>
  <si>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</si>
  <si>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</si>
  <si>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</si>
  <si>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</si>
  <si>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</si>
  <si>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</si>
  <si>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</si>
  <si>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</si>
  <si>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</si>
  <si>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</si>
  <si>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</si>
  <si>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</si>
  <si>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</si>
  <si>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</si>
  <si>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</si>
  <si>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</si>
  <si>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</si>
  <si>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</si>
  <si>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</si>
  <si>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</si>
  <si>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</si>
  <si>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</si>
  <si>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</si>
  <si>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</si>
  <si>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</si>
  <si>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</si>
  <si>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</si>
  <si>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</si>
  <si>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</si>
  <si>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</si>
  <si>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</si>
  <si>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</si>
  <si>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</si>
  <si>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</si>
  <si>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</si>
  <si>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</si>
  <si>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</si>
  <si>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</si>
  <si>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</si>
  <si>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</si>
  <si>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</si>
  <si>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</si>
  <si>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</si>
  <si>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</si>
  <si>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</si>
  <si>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</si>
  <si>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</si>
  <si>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</si>
  <si>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</si>
  <si>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</si>
  <si>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</si>
  <si>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</si>
  <si>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</si>
  <si>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</si>
  <si>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</si>
  <si>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</si>
  <si>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</si>
  <si>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</si>
  <si>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</si>
  <si>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</si>
  <si>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</si>
  <si>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</si>
  <si>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</si>
  <si>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</si>
  <si>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</si>
  <si>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</si>
  <si>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</si>
  <si>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</si>
  <si>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</si>
  <si>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</si>
  <si>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</si>
  <si>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</si>
  <si>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</si>
  <si>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</si>
  <si>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</si>
  <si>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</si>
  <si>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</si>
  <si>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</si>
  <si>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</si>
  <si>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</si>
  <si>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</si>
  <si>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</si>
  <si>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</si>
  <si>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</si>
  <si>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</si>
  <si>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</si>
  <si>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</si>
  <si>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</si>
  <si>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</si>
  <si>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</si>
  <si>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</si>
  <si>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</si>
  <si>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</si>
  <si>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</si>
  <si>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</si>
  <si>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</si>
  <si>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</si>
  <si>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</si>
  <si>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</si>
  <si>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</si>
  <si>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</si>
  <si>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</si>
  <si>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</si>
  <si>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</si>
  <si>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</si>
  <si>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</si>
  <si>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</si>
  <si>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</si>
  <si>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</si>
  <si>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</si>
  <si>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</si>
  <si>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</si>
  <si>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</si>
  <si>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</si>
  <si>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</si>
  <si>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</si>
  <si>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</si>
  <si>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</si>
  <si>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</si>
  <si>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</si>
  <si>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</si>
  <si>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</si>
  <si>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</si>
  <si>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</si>
  <si>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</si>
  <si>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</si>
  <si>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</si>
  <si>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</si>
  <si>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</si>
  <si>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</si>
  <si>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</si>
  <si>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</si>
  <si>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</si>
  <si>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</si>
  <si>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</si>
  <si>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</si>
  <si>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</si>
  <si>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</si>
  <si>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</si>
  <si>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</si>
  <si>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</si>
  <si>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</si>
  <si>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</si>
  <si>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</si>
  <si>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</si>
  <si>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</si>
  <si>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</si>
  <si>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</si>
  <si>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</si>
  <si>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</si>
  <si>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</si>
  <si>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</si>
  <si>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</si>
  <si>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</si>
  <si>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</si>
  <si>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</si>
  <si>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</si>
  <si>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</si>
  <si>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</si>
  <si>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</si>
  <si>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</si>
  <si>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</si>
  <si>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</si>
  <si>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</si>
  <si>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</si>
  <si>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</si>
  <si>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</si>
  <si>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</si>
  <si>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</si>
  <si>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</si>
  <si>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</si>
  <si>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</si>
  <si>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</si>
  <si>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</si>
  <si>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</si>
  <si>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</si>
  <si>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</si>
  <si>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</si>
  <si>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</si>
  <si>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</si>
  <si>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</si>
  <si>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</si>
  <si>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</si>
  <si>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</si>
  <si>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</si>
  <si>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</si>
  <si>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</si>
  <si>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</si>
  <si>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</si>
  <si>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</si>
  <si>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</si>
  <si>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</si>
  <si>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</si>
  <si>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</si>
  <si>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</si>
  <si>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</si>
  <si>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</si>
  <si>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</si>
  <si>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</si>
  <si>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</si>
  <si>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</si>
  <si>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</si>
  <si>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</si>
  <si>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</si>
  <si>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</si>
  <si>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</si>
  <si>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</si>
  <si>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</si>
  <si>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</si>
  <si>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</si>
  <si>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</si>
  <si>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</si>
  <si>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</si>
  <si>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</si>
  <si>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</si>
  <si>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</si>
  <si>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</si>
  <si>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</si>
  <si>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</si>
  <si>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</si>
  <si>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</si>
  <si>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</si>
  <si>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</si>
  <si>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</si>
  <si>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</si>
  <si>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</si>
  <si>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</si>
  <si>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</si>
  <si>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</si>
  <si>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</si>
  <si>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</si>
  <si>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</si>
  <si>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</si>
  <si>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</si>
  <si>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</si>
  <si>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</si>
  <si>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</si>
  <si>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</si>
  <si>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</si>
  <si>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</si>
  <si>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</si>
  <si>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</si>
  <si>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</si>
  <si>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</si>
  <si>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</si>
  <si>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</si>
  <si>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</si>
  <si>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</si>
  <si>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</si>
  <si>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</si>
  <si>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</si>
  <si>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</si>
  <si>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</si>
  <si>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</si>
  <si>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</si>
  <si>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</si>
  <si>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</si>
  <si>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</si>
  <si>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</si>
  <si>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</si>
  <si>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</si>
  <si>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</si>
  <si>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</si>
  <si>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</si>
  <si>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</si>
  <si>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</si>
  <si>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</si>
  <si>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</si>
  <si>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</si>
  <si>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</si>
  <si>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</si>
  <si>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</si>
  <si>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</si>
  <si>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</si>
  <si>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</si>
  <si>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</si>
  <si>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</si>
  <si>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</si>
  <si>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</si>
  <si>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</si>
  <si>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</si>
  <si>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</si>
  <si>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</si>
  <si>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</si>
  <si>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</si>
  <si>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</si>
  <si>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</si>
  <si>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</si>
  <si>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</si>
  <si>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</si>
  <si>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</si>
  <si>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</si>
  <si>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</si>
  <si>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</si>
  <si>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</si>
  <si>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</si>
  <si>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</si>
  <si>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</si>
  <si>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</si>
  <si>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</si>
  <si>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</si>
  <si>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</si>
  <si>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</si>
  <si>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</si>
  <si>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</si>
  <si>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</si>
  <si>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</si>
  <si>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</si>
  <si>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</si>
  <si>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</si>
  <si>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</si>
  <si>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</si>
  <si>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</si>
  <si>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</si>
  <si>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</si>
  <si>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</si>
  <si>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</si>
  <si>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</si>
  <si>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</si>
  <si>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</si>
  <si>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</si>
  <si>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</si>
  <si>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</si>
  <si>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</si>
  <si>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</si>
  <si>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</si>
  <si>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</si>
  <si>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</si>
  <si>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</si>
  <si>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</si>
  <si>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</si>
  <si>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</si>
  <si>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</si>
  <si>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</si>
  <si>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</si>
  <si>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</si>
  <si>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</si>
  <si>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</si>
  <si>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</si>
  <si>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</si>
  <si>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</si>
  <si>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</si>
  <si>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</si>
  <si>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</si>
  <si>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</si>
  <si>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</si>
  <si>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</si>
  <si>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</si>
  <si>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</si>
  <si>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</si>
  <si>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</si>
  <si>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</si>
  <si>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</si>
  <si>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</si>
  <si>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</si>
  <si>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</si>
  <si>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</si>
  <si>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</si>
  <si>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</si>
  <si>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</si>
  <si>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</si>
  <si>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</si>
  <si>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</si>
  <si>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</si>
  <si>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</si>
  <si>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</si>
  <si>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</si>
  <si>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</si>
  <si>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</si>
  <si>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</si>
  <si>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</si>
  <si>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</si>
  <si>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</si>
  <si>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</si>
  <si>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</si>
  <si>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</si>
  <si>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</si>
  <si>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</si>
  <si>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</si>
  <si>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</si>
  <si>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</si>
  <si>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</si>
  <si>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</si>
  <si>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</si>
  <si>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</si>
  <si>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</si>
  <si>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</si>
  <si>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</si>
  <si>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</si>
  <si>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</si>
  <si>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</si>
  <si>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</si>
  <si>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</si>
  <si>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</si>
  <si>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</si>
  <si>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</si>
  <si>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</si>
  <si>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</si>
  <si>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</si>
  <si>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</si>
  <si>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</si>
  <si>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</si>
  <si>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</si>
  <si>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</si>
  <si>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</si>
  <si>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</si>
  <si>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</si>
  <si>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</si>
  <si>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</si>
  <si>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</si>
  <si>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</si>
  <si>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</si>
  <si>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</si>
  <si>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</si>
  <si>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</si>
  <si>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</si>
  <si>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</si>
  <si>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</si>
  <si>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</si>
  <si>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</si>
  <si>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</si>
  <si>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</si>
  <si>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</si>
  <si>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</si>
  <si>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</si>
  <si>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</si>
  <si>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</si>
  <si>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</si>
  <si>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</si>
  <si>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</si>
  <si>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</si>
  <si>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</si>
  <si>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</si>
  <si>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</si>
  <si>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</si>
  <si>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</si>
  <si>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</si>
  <si>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</si>
  <si>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</si>
  <si>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</si>
  <si>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</si>
  <si>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</si>
  <si>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</si>
  <si>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</si>
  <si>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</si>
  <si>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</si>
  <si>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</si>
  <si>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</si>
  <si>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</si>
  <si>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</si>
  <si>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</si>
  <si>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</si>
  <si>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</si>
  <si>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</si>
  <si>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</si>
  <si>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</si>
  <si>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</si>
  <si>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</si>
  <si>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</si>
  <si>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</si>
  <si>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</si>
  <si>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</si>
  <si>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</si>
  <si>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</si>
  <si>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</si>
  <si>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</si>
  <si>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</si>
  <si>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</si>
  <si>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</si>
  <si>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</si>
  <si>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</si>
  <si>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</si>
  <si>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</si>
  <si>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</si>
  <si>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</si>
  <si>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</si>
  <si>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</si>
  <si>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</si>
  <si>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</si>
  <si>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</si>
  <si>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</si>
  <si>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</si>
  <si>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</si>
  <si>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</si>
  <si>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</si>
  <si>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</si>
  <si>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</si>
  <si>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</si>
  <si>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</si>
  <si>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</si>
  <si>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</si>
  <si>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</si>
  <si>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</si>
  <si>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</si>
  <si>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</si>
  <si>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</si>
  <si>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</si>
  <si>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</si>
  <si>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</si>
  <si>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</si>
  <si>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</si>
  <si>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</si>
  <si>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</si>
  <si>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</si>
  <si>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</si>
  <si>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</si>
  <si>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</si>
  <si>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</si>
  <si>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</si>
  <si>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</si>
  <si>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</si>
  <si>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</si>
  <si>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</si>
  <si>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</si>
  <si>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</si>
  <si>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</si>
  <si>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</si>
  <si>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</si>
  <si>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</si>
  <si>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</si>
  <si>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</si>
  <si>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</si>
  <si>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</si>
  <si>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</si>
  <si>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</si>
  <si>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</si>
  <si>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</si>
  <si>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</si>
  <si>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</si>
  <si>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</si>
  <si>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</si>
  <si>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</si>
  <si>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</si>
  <si>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</si>
  <si>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</si>
  <si>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</si>
  <si>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</si>
  <si>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</si>
  <si>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</si>
  <si>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</si>
  <si>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</si>
  <si>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</si>
  <si>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</si>
  <si>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</si>
  <si>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</si>
  <si>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</si>
  <si>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</si>
  <si>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</si>
  <si>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</si>
  <si>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</si>
  <si>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</si>
  <si>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</si>
  <si>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</si>
  <si>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</si>
  <si>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</si>
  <si>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</si>
  <si>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</si>
  <si>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</si>
  <si>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</si>
  <si>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</si>
  <si>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</si>
  <si>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</si>
  <si>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</si>
  <si>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</si>
  <si>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</si>
  <si>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</si>
  <si>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</si>
  <si>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</si>
  <si>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</si>
  <si>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</si>
  <si>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</si>
  <si>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</si>
  <si>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</si>
  <si>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</si>
  <si>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</si>
  <si>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</si>
  <si>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</si>
  <si>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</si>
  <si>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</si>
  <si>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</si>
  <si>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</si>
  <si>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</si>
  <si>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</si>
  <si>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</si>
  <si>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</si>
  <si>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</si>
  <si>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</si>
  <si>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</si>
  <si>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</si>
  <si>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</si>
  <si>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</si>
  <si>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</si>
  <si>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</si>
  <si>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</si>
  <si>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</si>
  <si>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</si>
  <si>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</si>
  <si>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</si>
  <si>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</si>
  <si>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</si>
  <si>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</si>
  <si>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</si>
  <si>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</si>
  <si>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</si>
  <si>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</si>
  <si>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</si>
  <si>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</si>
  <si>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</si>
  <si>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</si>
  <si>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</si>
  <si>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</si>
  <si>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</si>
  <si>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</si>
  <si>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</si>
  <si>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</si>
  <si>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</si>
  <si>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</si>
  <si>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</si>
  <si>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</si>
  <si>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</si>
  <si>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</si>
  <si>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</si>
  <si>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</si>
  <si>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</si>
  <si>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</si>
  <si>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</si>
  <si>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</si>
  <si>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</si>
  <si>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</si>
  <si>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</si>
  <si>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</si>
  <si>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</si>
  <si>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</si>
  <si>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</si>
  <si>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</si>
  <si>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</si>
  <si>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</si>
  <si>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</si>
  <si>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</si>
  <si>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</si>
  <si>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</si>
  <si>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</si>
  <si>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</si>
  <si>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</si>
  <si>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</si>
  <si>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</si>
  <si>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</si>
  <si>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</si>
  <si>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</si>
  <si>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</si>
  <si>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</si>
  <si>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</si>
  <si>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</si>
  <si>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</si>
  <si>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</si>
  <si>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</si>
  <si>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</si>
  <si>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</si>
  <si>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</si>
  <si>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</si>
  <si>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</si>
  <si>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</si>
  <si>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</si>
  <si>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</si>
  <si>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</si>
  <si>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</si>
  <si>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</si>
  <si>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</si>
  <si>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</si>
  <si>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</si>
  <si>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</si>
  <si>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</si>
  <si>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</si>
  <si>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</si>
  <si>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</si>
  <si>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</si>
  <si>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</si>
  <si>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</si>
  <si>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</si>
  <si>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</si>
  <si>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</si>
  <si>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</si>
  <si>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</si>
  <si>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</si>
  <si>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</si>
  <si>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</si>
  <si>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</si>
  <si>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</si>
  <si>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</si>
  <si>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</si>
  <si>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</si>
  <si>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</si>
  <si>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</si>
  <si>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</si>
  <si>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</si>
  <si>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</si>
  <si>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</si>
  <si>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</si>
  <si>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</si>
  <si>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</si>
  <si>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</si>
  <si>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</si>
  <si>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</si>
  <si>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</si>
  <si>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</si>
  <si>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</si>
  <si>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</si>
  <si>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</si>
  <si>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</si>
  <si>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</si>
  <si>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</si>
  <si>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</si>
  <si>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</si>
  <si>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</si>
  <si>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</si>
  <si>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</si>
  <si>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</si>
  <si>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</si>
  <si>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</si>
  <si>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</si>
  <si>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</si>
  <si>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</si>
  <si>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</si>
  <si>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</si>
  <si>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</si>
  <si>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</si>
  <si>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</si>
  <si>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</si>
  <si>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</si>
  <si>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</si>
  <si>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</si>
  <si>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</si>
  <si>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</si>
  <si>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</si>
  <si>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</si>
  <si>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</si>
  <si>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</si>
  <si>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</si>
  <si>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</si>
  <si>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</si>
  <si>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</si>
  <si>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</si>
  <si>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</si>
  <si>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</si>
  <si>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</si>
  <si>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</si>
  <si>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</si>
  <si>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</si>
  <si>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</si>
  <si>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</si>
  <si>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</si>
  <si>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</si>
  <si>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</si>
  <si>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</si>
  <si>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</si>
  <si>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</si>
  <si>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</si>
  <si>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</si>
  <si>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</si>
  <si>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</si>
  <si>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</si>
  <si>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</si>
  <si>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</si>
  <si>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</si>
  <si>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</si>
  <si>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</si>
  <si>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</si>
  <si>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</si>
  <si>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</si>
  <si>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</si>
  <si>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</si>
  <si>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</si>
  <si>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</si>
  <si>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</si>
  <si>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</si>
  <si>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</si>
  <si>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</si>
  <si>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</si>
  <si>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</si>
  <si>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</si>
  <si>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</si>
  <si>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</si>
  <si>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</si>
  <si>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</si>
  <si>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</si>
  <si>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</si>
  <si>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</si>
  <si>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</si>
  <si>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</si>
  <si>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</si>
  <si>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</si>
  <si>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</si>
  <si>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</si>
  <si>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</si>
  <si>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</si>
  <si>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</si>
  <si>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</si>
  <si>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</si>
  <si>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</si>
  <si>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</si>
  <si>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</si>
  <si>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</si>
  <si>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</si>
  <si>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</si>
  <si>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</si>
  <si>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</si>
  <si>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</si>
  <si>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</si>
  <si>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</si>
  <si>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</si>
  <si>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</si>
  <si>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</si>
  <si>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</si>
  <si>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</si>
  <si>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</si>
  <si>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</si>
  <si>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</si>
  <si>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</si>
  <si>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</si>
  <si>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</si>
  <si>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</si>
  <si>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</si>
  <si>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</si>
  <si>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</si>
  <si>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</si>
  <si>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</si>
  <si>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</si>
  <si>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</si>
  <si>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</si>
  <si>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</si>
  <si>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</si>
  <si>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</si>
  <si>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</si>
  <si>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</si>
  <si>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</si>
  <si>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</si>
  <si>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</si>
  <si>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</si>
  <si>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</si>
  <si>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</si>
  <si>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</si>
  <si>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</si>
  <si>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</si>
  <si>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</si>
  <si>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</si>
  <si>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</si>
  <si>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</si>
  <si>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</si>
  <si>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</si>
  <si>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</si>
  <si>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</si>
  <si>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</si>
  <si>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Дата на съставяне:30.06.2019</t>
  </si>
  <si>
    <t>Дата на съставяне:30.09.2019</t>
  </si>
  <si>
    <t>Дата на съставяне:  30.09.2019</t>
  </si>
  <si>
    <t>Дата  на съставяне: 30.09.2019</t>
  </si>
  <si>
    <t>Дата на съставяне: 31.09.2019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</si>
</sst>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E130" sqref="E130:E13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>
        <v>43738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1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</v>
      </c>
      <c r="D19" s="155">
        <f>SUM(D11:D18)</f>
        <v>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3888</v>
      </c>
      <c r="H21" s="156">
        <f>SUM(H22:H24)</f>
        <v>3881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3881</v>
      </c>
    </row>
    <row r="23" spans="1:13" ht="15">
      <c r="A23" s="235" t="s">
        <v>66</v>
      </c>
      <c r="B23" s="241" t="s">
        <v>67</v>
      </c>
      <c r="C23" s="151">
        <v>3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96</v>
      </c>
      <c r="D24" s="151">
        <v>105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99</v>
      </c>
      <c r="D27" s="155">
        <f>SUM(D23:D26)</f>
        <v>108</v>
      </c>
      <c r="E27" s="253" t="s">
        <v>83</v>
      </c>
      <c r="F27" s="242" t="s">
        <v>84</v>
      </c>
      <c r="G27" s="154">
        <f>SUM(G28:G30)</f>
        <v>6632</v>
      </c>
      <c r="H27" s="154">
        <f>SUM(H28:H30)</f>
        <v>8183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6632</v>
      </c>
      <c r="H28" s="152">
        <v>8183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</v>
      </c>
      <c r="H31" s="152">
        <v>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6644</v>
      </c>
      <c r="H33" s="154">
        <f>H27+H31+H32</f>
        <v>8253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42131</v>
      </c>
      <c r="D34" s="155">
        <f>SUM(D35:D38)</f>
        <v>42131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42131</v>
      </c>
      <c r="D35" s="151">
        <v>42131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50889</v>
      </c>
      <c r="H36" s="154">
        <f>H25+H17+H33</f>
        <v>52491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42131</v>
      </c>
      <c r="D45" s="155">
        <f>D34+D39+D44</f>
        <v>42131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8190</v>
      </c>
      <c r="D47" s="151">
        <v>8364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8190</v>
      </c>
      <c r="D51" s="155">
        <f>SUM(D47:D50)</f>
        <v>8364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</v>
      </c>
      <c r="D54" s="151">
        <v>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50438</v>
      </c>
      <c r="D55" s="155">
        <f>D19+D20+D21+D27+D32+D45+D51+D53+D54</f>
        <v>50621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58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15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</v>
      </c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f>21+5</f>
        <v>26</v>
      </c>
    </row>
    <row r="67" spans="1:8" ht="15">
      <c r="A67" s="235" t="s">
        <v>207</v>
      </c>
      <c r="B67" s="241" t="s">
        <v>208</v>
      </c>
      <c r="C67" s="151">
        <v>504</v>
      </c>
      <c r="D67" s="151">
        <v>1910</v>
      </c>
      <c r="E67" s="237" t="s">
        <v>209</v>
      </c>
      <c r="F67" s="242" t="s">
        <v>210</v>
      </c>
      <c r="G67" s="152">
        <v>6</v>
      </c>
      <c r="H67" s="152">
        <v>7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5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58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505</v>
      </c>
      <c r="D75" s="155">
        <f>SUM(D67:D74)</f>
        <v>1910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58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509</v>
      </c>
      <c r="D93" s="155">
        <f>D64+D75+D84+D91+D92</f>
        <v>1916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50947</v>
      </c>
      <c r="D94" s="164">
        <f>D93+D55</f>
        <v>52537</v>
      </c>
      <c r="E94" s="449" t="s">
        <v>270</v>
      </c>
      <c r="F94" s="289" t="s">
        <v>271</v>
      </c>
      <c r="G94" s="165">
        <f>G36+G39+G55+G79</f>
        <v>50947</v>
      </c>
      <c r="H94" s="165">
        <f>H36+H39+H55+H79</f>
        <v>52537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50">
      <selection activeCell="C97" sqref="C9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>
        <f>'справка №1-БАЛАНС'!E5</f>
        <v>43738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165</v>
      </c>
      <c r="D10" s="46">
        <v>174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12</v>
      </c>
      <c r="D11" s="46">
        <v>11</v>
      </c>
      <c r="E11" s="300" t="s">
        <v>293</v>
      </c>
      <c r="F11" s="549" t="s">
        <v>294</v>
      </c>
      <c r="G11" s="550">
        <v>331</v>
      </c>
      <c r="H11" s="550">
        <v>300</v>
      </c>
    </row>
    <row r="12" spans="1:8" ht="12">
      <c r="A12" s="298" t="s">
        <v>295</v>
      </c>
      <c r="B12" s="299" t="s">
        <v>296</v>
      </c>
      <c r="C12" s="46">
        <v>269</v>
      </c>
      <c r="D12" s="46">
        <v>233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31</v>
      </c>
      <c r="D13" s="46">
        <v>25</v>
      </c>
      <c r="E13" s="301" t="s">
        <v>51</v>
      </c>
      <c r="F13" s="551" t="s">
        <v>300</v>
      </c>
      <c r="G13" s="548">
        <f>SUM(G9:G12)</f>
        <v>331</v>
      </c>
      <c r="H13" s="548">
        <f>SUM(H9:H12)</f>
        <v>300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13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481</v>
      </c>
      <c r="D19" s="49">
        <f>SUM(D9:D15)+D16</f>
        <v>458</v>
      </c>
      <c r="E19" s="304" t="s">
        <v>317</v>
      </c>
      <c r="F19" s="552" t="s">
        <v>318</v>
      </c>
      <c r="G19" s="550">
        <v>163</v>
      </c>
      <c r="H19" s="550">
        <v>206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2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163</v>
      </c>
      <c r="H24" s="548">
        <f>SUM(H19:H23)</f>
        <v>206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482</v>
      </c>
      <c r="D28" s="50">
        <f>D26+D19</f>
        <v>461</v>
      </c>
      <c r="E28" s="127" t="s">
        <v>339</v>
      </c>
      <c r="F28" s="554" t="s">
        <v>340</v>
      </c>
      <c r="G28" s="548">
        <f>G13+G15+G24</f>
        <v>494</v>
      </c>
      <c r="H28" s="548">
        <f>H13+H15+H24</f>
        <v>506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</v>
      </c>
      <c r="D30" s="50">
        <f>IF((H28-D28)&gt;0,H28-D28,0)</f>
        <v>45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482</v>
      </c>
      <c r="D33" s="49">
        <f>D28-D31+D32</f>
        <v>461</v>
      </c>
      <c r="E33" s="127" t="s">
        <v>353</v>
      </c>
      <c r="F33" s="554" t="s">
        <v>354</v>
      </c>
      <c r="G33" s="53">
        <f>G32-G31+G28</f>
        <v>494</v>
      </c>
      <c r="H33" s="53">
        <f>H32-H31+H28</f>
        <v>506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</v>
      </c>
      <c r="D34" s="50">
        <f>IF((H33-D33)&gt;0,H33-D33,0)</f>
        <v>45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</v>
      </c>
      <c r="D39" s="460">
        <f>+IF((H33-D33-D35)&gt;0,H33-D33-D35,0)</f>
        <v>45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45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494</v>
      </c>
      <c r="D42" s="53">
        <f>D33+D35+D39</f>
        <v>506</v>
      </c>
      <c r="E42" s="128" t="s">
        <v>380</v>
      </c>
      <c r="F42" s="129" t="s">
        <v>381</v>
      </c>
      <c r="G42" s="53">
        <f>G39+G33</f>
        <v>494</v>
      </c>
      <c r="H42" s="53">
        <f>H39+H33</f>
        <v>506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43738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40" sqref="A40:IV4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43738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375</v>
      </c>
      <c r="D10" s="54">
        <v>341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-190</v>
      </c>
      <c r="D11" s="54">
        <v>-255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-295</v>
      </c>
      <c r="D13" s="54">
        <v>-258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-111</v>
      </c>
      <c r="D14" s="54">
        <v>-25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</v>
      </c>
      <c r="D19" s="54">
        <v>25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-230</v>
      </c>
      <c r="D20" s="55">
        <f>SUM(D10:D19)</f>
        <v>-172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-2737</v>
      </c>
      <c r="D24" s="54">
        <v>-32796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4329</v>
      </c>
      <c r="D25" s="54">
        <v>37046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173</v>
      </c>
      <c r="D26" s="54">
        <v>219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-1196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1765</v>
      </c>
      <c r="D32" s="55">
        <f>SUM(D22:D31)</f>
        <v>3273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-774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</v>
      </c>
      <c r="E39" s="130"/>
      <c r="F39" s="130"/>
    </row>
    <row r="40" spans="1:6" ht="12">
      <c r="A40" s="332" t="s">
        <v>444</v>
      </c>
      <c r="B40" s="333" t="s">
        <v>445</v>
      </c>
      <c r="C40" s="54">
        <f>-1539</f>
        <v>-1539</v>
      </c>
      <c r="D40" s="54">
        <v>-2308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-1539</v>
      </c>
      <c r="D42" s="55">
        <f>SUM(D34:D41)</f>
        <v>-3086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15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</v>
      </c>
      <c r="D45" s="55">
        <f>D44+D43</f>
        <v>18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</v>
      </c>
      <c r="D46" s="56">
        <v>18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1" sqref="A1:M32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43738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3881</v>
      </c>
      <c r="G11" s="58">
        <f>'справка №1-БАЛАНС'!H23</f>
        <v>0</v>
      </c>
      <c r="H11" s="60"/>
      <c r="I11" s="58">
        <f>'справка №1-БАЛАНС'!H28+'справка №1-БАЛАНС'!H31</f>
        <v>8253</v>
      </c>
      <c r="J11" s="58">
        <f>'справка №1-БАЛАНС'!H29+'справка №1-БАЛАНС'!H32</f>
        <v>0</v>
      </c>
      <c r="K11" s="60"/>
      <c r="L11" s="344">
        <f>SUM(C11:K11)</f>
        <v>52491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3881</v>
      </c>
      <c r="G15" s="61">
        <f t="shared" si="2"/>
        <v>0</v>
      </c>
      <c r="H15" s="61">
        <f t="shared" si="2"/>
        <v>0</v>
      </c>
      <c r="I15" s="61">
        <f t="shared" si="2"/>
        <v>8253</v>
      </c>
      <c r="J15" s="61">
        <f t="shared" si="2"/>
        <v>0</v>
      </c>
      <c r="K15" s="61">
        <f t="shared" si="2"/>
        <v>0</v>
      </c>
      <c r="L15" s="344">
        <f t="shared" si="1"/>
        <v>52491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-1621</v>
      </c>
      <c r="J17" s="62">
        <f>J18+J19</f>
        <v>0</v>
      </c>
      <c r="K17" s="62">
        <f t="shared" si="3"/>
        <v>0</v>
      </c>
      <c r="L17" s="344">
        <f t="shared" si="1"/>
        <v>-1614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-1614</v>
      </c>
      <c r="J18" s="60"/>
      <c r="K18" s="60"/>
      <c r="L18" s="344">
        <f t="shared" si="1"/>
        <v>-1614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6644</v>
      </c>
      <c r="J29" s="59">
        <f t="shared" si="6"/>
        <v>0</v>
      </c>
      <c r="K29" s="59">
        <f t="shared" si="6"/>
        <v>0</v>
      </c>
      <c r="L29" s="344">
        <f t="shared" si="1"/>
        <v>50889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6644</v>
      </c>
      <c r="J32" s="59">
        <f t="shared" si="7"/>
        <v>0</v>
      </c>
      <c r="K32" s="59">
        <f t="shared" si="7"/>
        <v>0</v>
      </c>
      <c r="L32" s="344">
        <f t="shared" si="1"/>
        <v>50889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">
      <selection activeCell="B1" sqref="A1:R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597" t="s">
        <v>384</v>
      </c>
      <c r="B2" s="598"/>
      <c r="C2" s="599" t="str">
        <f>'справка №1-БАЛАНС'!E3</f>
        <v>БГ  АГРО 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43738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28</v>
      </c>
      <c r="E11" s="189"/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25</v>
      </c>
      <c r="L11" s="65">
        <v>2</v>
      </c>
      <c r="M11" s="65"/>
      <c r="N11" s="74">
        <f t="shared" si="4"/>
        <v>27</v>
      </c>
      <c r="O11" s="65"/>
      <c r="P11" s="65"/>
      <c r="Q11" s="74">
        <f t="shared" si="0"/>
        <v>27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15</v>
      </c>
      <c r="E14" s="189">
        <v>3</v>
      </c>
      <c r="F14" s="189"/>
      <c r="G14" s="74">
        <f t="shared" si="2"/>
        <v>18</v>
      </c>
      <c r="H14" s="65"/>
      <c r="I14" s="65"/>
      <c r="J14" s="74">
        <f t="shared" si="3"/>
        <v>18</v>
      </c>
      <c r="K14" s="65">
        <v>13</v>
      </c>
      <c r="L14" s="65">
        <v>1</v>
      </c>
      <c r="M14" s="65"/>
      <c r="N14" s="74">
        <f t="shared" si="4"/>
        <v>14</v>
      </c>
      <c r="O14" s="65"/>
      <c r="P14" s="65"/>
      <c r="Q14" s="74">
        <f t="shared" si="0"/>
        <v>14</v>
      </c>
      <c r="R14" s="74">
        <f t="shared" si="1"/>
        <v>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</v>
      </c>
      <c r="E17" s="194">
        <f>SUM(E9:E16)</f>
        <v>3</v>
      </c>
      <c r="F17" s="194">
        <f>SUM(F9:F16)</f>
        <v>0</v>
      </c>
      <c r="G17" s="74">
        <f t="shared" si="2"/>
        <v>46</v>
      </c>
      <c r="H17" s="75">
        <f>SUM(H9:H16)</f>
        <v>0</v>
      </c>
      <c r="I17" s="75">
        <f>SUM(I9:I16)</f>
        <v>0</v>
      </c>
      <c r="J17" s="74">
        <f t="shared" si="3"/>
        <v>46</v>
      </c>
      <c r="K17" s="75">
        <f>SUM(K9:K16)</f>
        <v>38</v>
      </c>
      <c r="L17" s="75">
        <f>SUM(L9:L16)</f>
        <v>3</v>
      </c>
      <c r="M17" s="75">
        <f>SUM(M9:M16)</f>
        <v>0</v>
      </c>
      <c r="N17" s="74">
        <f t="shared" si="4"/>
        <v>41</v>
      </c>
      <c r="O17" s="75">
        <f>SUM(O9:O16)</f>
        <v>0</v>
      </c>
      <c r="P17" s="75">
        <f>SUM(P9:P16)</f>
        <v>0</v>
      </c>
      <c r="Q17" s="74">
        <f t="shared" si="5"/>
        <v>41</v>
      </c>
      <c r="R17" s="74">
        <f t="shared" si="6"/>
        <v>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128</v>
      </c>
      <c r="E22" s="189"/>
      <c r="F22" s="189"/>
      <c r="G22" s="74">
        <f t="shared" si="2"/>
        <v>128</v>
      </c>
      <c r="H22" s="65"/>
      <c r="I22" s="65"/>
      <c r="J22" s="74">
        <f t="shared" si="3"/>
        <v>128</v>
      </c>
      <c r="K22" s="65">
        <v>23</v>
      </c>
      <c r="L22" s="65">
        <v>9</v>
      </c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96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131</v>
      </c>
      <c r="H25" s="66">
        <f t="shared" si="7"/>
        <v>0</v>
      </c>
      <c r="I25" s="66">
        <f t="shared" si="7"/>
        <v>0</v>
      </c>
      <c r="J25" s="67">
        <f t="shared" si="3"/>
        <v>131</v>
      </c>
      <c r="K25" s="66">
        <f t="shared" si="7"/>
        <v>23</v>
      </c>
      <c r="L25" s="66">
        <f t="shared" si="7"/>
        <v>9</v>
      </c>
      <c r="M25" s="66">
        <f t="shared" si="7"/>
        <v>0</v>
      </c>
      <c r="N25" s="67">
        <f t="shared" si="4"/>
        <v>32</v>
      </c>
      <c r="O25" s="66">
        <f t="shared" si="7"/>
        <v>0</v>
      </c>
      <c r="P25" s="66">
        <f t="shared" si="7"/>
        <v>0</v>
      </c>
      <c r="Q25" s="67">
        <f t="shared" si="5"/>
        <v>32</v>
      </c>
      <c r="R25" s="67">
        <f t="shared" si="6"/>
        <v>99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42131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42131</v>
      </c>
      <c r="H27" s="70">
        <f t="shared" si="8"/>
        <v>0</v>
      </c>
      <c r="I27" s="70">
        <f t="shared" si="8"/>
        <v>0</v>
      </c>
      <c r="J27" s="71">
        <f t="shared" si="3"/>
        <v>42131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42131</v>
      </c>
      <c r="E28" s="189"/>
      <c r="F28" s="189"/>
      <c r="G28" s="74">
        <f t="shared" si="2"/>
        <v>42131</v>
      </c>
      <c r="H28" s="65"/>
      <c r="I28" s="65"/>
      <c r="J28" s="74">
        <f t="shared" si="3"/>
        <v>42131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42131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42131</v>
      </c>
      <c r="H38" s="75">
        <f t="shared" si="12"/>
        <v>0</v>
      </c>
      <c r="I38" s="75">
        <f t="shared" si="12"/>
        <v>0</v>
      </c>
      <c r="J38" s="74">
        <f t="shared" si="3"/>
        <v>42131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42305</v>
      </c>
      <c r="E40" s="438">
        <f>E17+E18+E19+E25+E38+E39</f>
        <v>3</v>
      </c>
      <c r="F40" s="438">
        <f aca="true" t="shared" si="13" ref="F40:R40">F17+F18+F19+F25+F38+F39</f>
        <v>0</v>
      </c>
      <c r="G40" s="438">
        <f t="shared" si="13"/>
        <v>42308</v>
      </c>
      <c r="H40" s="438">
        <f t="shared" si="13"/>
        <v>0</v>
      </c>
      <c r="I40" s="438">
        <f t="shared" si="13"/>
        <v>0</v>
      </c>
      <c r="J40" s="438">
        <f t="shared" si="13"/>
        <v>42308</v>
      </c>
      <c r="K40" s="438">
        <f t="shared" si="13"/>
        <v>61</v>
      </c>
      <c r="L40" s="438">
        <f t="shared" si="13"/>
        <v>12</v>
      </c>
      <c r="M40" s="438">
        <f t="shared" si="13"/>
        <v>0</v>
      </c>
      <c r="N40" s="438">
        <f t="shared" si="13"/>
        <v>73</v>
      </c>
      <c r="O40" s="438">
        <f t="shared" si="13"/>
        <v>0</v>
      </c>
      <c r="P40" s="438">
        <f t="shared" si="13"/>
        <v>0</v>
      </c>
      <c r="Q40" s="438">
        <f t="shared" si="13"/>
        <v>73</v>
      </c>
      <c r="R40" s="438">
        <f t="shared" si="13"/>
        <v>42235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70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43738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8190</v>
      </c>
      <c r="D11" s="119">
        <f>SUM(D12:D14)</f>
        <v>0</v>
      </c>
      <c r="E11" s="120">
        <f>SUM(E12:E14)</f>
        <v>8190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8190</v>
      </c>
      <c r="D12" s="108"/>
      <c r="E12" s="120">
        <f aca="true" t="shared" si="0" ref="E12:E42">C12-D12</f>
        <v>8190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8190</v>
      </c>
      <c r="D19" s="104">
        <f>D11+D15+D16</f>
        <v>0</v>
      </c>
      <c r="E19" s="118">
        <f>E11+E15+E16</f>
        <v>8190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13</v>
      </c>
      <c r="D21" s="108"/>
      <c r="E21" s="120">
        <f t="shared" si="0"/>
        <v>13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504</v>
      </c>
      <c r="D24" s="119">
        <f>SUM(D25:D27)</f>
        <v>504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469</v>
      </c>
      <c r="D25" s="108">
        <v>469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35</v>
      </c>
      <c r="D26" s="108">
        <v>35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505</v>
      </c>
      <c r="D43" s="104">
        <f>D24+D28+D29+D31+D30+D32+D33+D38</f>
        <v>505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8708</v>
      </c>
      <c r="D44" s="103">
        <f>D43+D21+D19+D9</f>
        <v>505</v>
      </c>
      <c r="E44" s="118">
        <f>E43+E21+E19+E9</f>
        <v>8203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</v>
      </c>
      <c r="D71" s="105">
        <f>SUM(D72:D74)</f>
        <v>15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15</v>
      </c>
      <c r="D72" s="108">
        <v>15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43</v>
      </c>
      <c r="D85" s="104">
        <f>SUM(D86:D90)+D94</f>
        <v>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</v>
      </c>
      <c r="D87" s="108">
        <v>3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</v>
      </c>
      <c r="D96" s="104">
        <f>D85+D80+D75+D71+D95</f>
        <v>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58</v>
      </c>
      <c r="D97" s="104">
        <f>D96+D68+D66</f>
        <v>58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J46" sqref="J4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>
        <f>'справка №1-БАЛАНС'!E5</f>
        <v>43738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F178" sqref="F17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>
        <f>'справка №1-БАЛАНС'!E5</f>
        <v>43738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29373</v>
      </c>
      <c r="D13" s="441">
        <v>100</v>
      </c>
      <c r="E13" s="441"/>
      <c r="F13" s="443">
        <f aca="true" t="shared" si="0" ref="F13:F26">C13-E13</f>
        <v>29373</v>
      </c>
    </row>
    <row r="14" spans="1:6" ht="12.75">
      <c r="A14" s="36" t="s">
        <v>872</v>
      </c>
      <c r="B14" s="37"/>
      <c r="C14" s="441">
        <v>2864</v>
      </c>
      <c r="D14" s="441">
        <v>100</v>
      </c>
      <c r="E14" s="441"/>
      <c r="F14" s="443">
        <f t="shared" si="0"/>
        <v>2864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>
        <v>1420</v>
      </c>
      <c r="D17" s="441">
        <v>100</v>
      </c>
      <c r="E17" s="441"/>
      <c r="F17" s="443">
        <f t="shared" si="0"/>
        <v>1420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42131</v>
      </c>
      <c r="D27" s="429"/>
      <c r="E27" s="429">
        <f>SUM(E12:E26)</f>
        <v>0</v>
      </c>
      <c r="F27" s="442">
        <f>SUM(F12:F26)</f>
        <v>42131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42131</v>
      </c>
      <c r="D79" s="429"/>
      <c r="E79" s="429">
        <f>E78+E61+E44+E27</f>
        <v>0</v>
      </c>
      <c r="F79" s="442">
        <f>F78+F61+F44+F27</f>
        <v>42131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2019-10-28T13:24:29Z</cp:lastPrinted>
  <dcterms:created xsi:type="dcterms:W3CDTF">2000-06-29T12:02:40Z</dcterms:created>
  <dcterms:modified xsi:type="dcterms:W3CDTF">2019-10-29T11:16:08Z</dcterms:modified>
  <cp:category/>
  <cp:version/>
  <cp:contentType/>
  <cp:contentStatus/>
</cp:coreProperties>
</file>