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13515" windowHeight="11730" tabRatio="672" firstSheet="1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<sst xmlns="http://schemas.openxmlformats.org/spreadsheetml/2006/main" count="1065" uniqueCount="880">
  <si>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</si>
  <si>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</si>
  <si>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</si>
  <si>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</si>
  <si>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</si>
  <si>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</si>
  <si>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</si>
  <si>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</si>
  <si>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</si>
  <si>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</si>
  <si>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</si>
  <si>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</si>
  <si>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</si>
  <si>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</si>
  <si>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</si>
  <si>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</si>
  <si>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</si>
  <si>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</si>
  <si>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</si>
  <si>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</si>
  <si>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</si>
  <si>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</si>
  <si>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</si>
  <si>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</si>
  <si>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</si>
  <si>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</si>
  <si>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</si>
  <si>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</si>
  <si>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</si>
  <si>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</si>
  <si>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</si>
  <si>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</si>
  <si>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</si>
  <si>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</si>
  <si>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</si>
  <si>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</si>
  <si>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</si>
  <si>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</si>
  <si>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</si>
  <si>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</si>
  <si>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</si>
  <si>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</si>
  <si>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</si>
  <si>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</si>
  <si>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</si>
  <si>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</si>
  <si>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</si>
  <si>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</si>
  <si>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</si>
  <si>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</si>
  <si>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</si>
  <si>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</si>
  <si>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</si>
  <si>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</si>
  <si>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</si>
  <si>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</si>
  <si>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</si>
  <si>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</si>
  <si>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</si>
  <si>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</si>
  <si>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</si>
  <si>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</si>
  <si>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</si>
  <si>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</si>
  <si>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</si>
  <si>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</si>
  <si>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</si>
  <si>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</si>
  <si>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</si>
  <si>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</si>
  <si>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</si>
  <si>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</si>
  <si>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</si>
  <si>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</si>
  <si>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</si>
  <si>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</si>
  <si>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</si>
  <si>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</si>
  <si>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</si>
  <si>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</si>
  <si>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</si>
  <si>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</si>
  <si>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</si>
  <si>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</si>
  <si>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</si>
  <si>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</si>
  <si>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</si>
  <si>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</si>
  <si>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</si>
  <si>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</si>
  <si>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</si>
  <si>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</si>
  <si>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</si>
  <si>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</si>
  <si>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</si>
  <si>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</si>
  <si>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</si>
  <si>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</si>
  <si>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</si>
  <si>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</si>
  <si>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</si>
  <si>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</si>
  <si>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</si>
  <si>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</si>
  <si>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</si>
  <si>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</si>
  <si>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</si>
  <si>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</si>
  <si>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</si>
  <si>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</si>
  <si>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</si>
  <si>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</si>
  <si>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</si>
  <si>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</si>
  <si>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</si>
  <si>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</si>
  <si>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</si>
  <si>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</si>
  <si>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</si>
  <si>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</si>
  <si>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</si>
  <si>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</si>
  <si>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</si>
  <si>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</si>
  <si>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</si>
  <si>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</si>
  <si>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</si>
  <si>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</si>
  <si>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</si>
  <si>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</si>
  <si>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</si>
  <si>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</si>
  <si>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</si>
  <si>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</si>
  <si>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</si>
  <si>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</si>
  <si>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</si>
  <si>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</si>
  <si>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</si>
  <si>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</si>
  <si>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</si>
  <si>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</si>
  <si>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</si>
  <si>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</si>
  <si>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</si>
  <si>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</si>
  <si>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</si>
  <si>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</si>
  <si>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</si>
  <si>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</si>
  <si>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</si>
  <si>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</si>
  <si>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</si>
  <si>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</si>
  <si>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</si>
  <si>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</si>
  <si>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</si>
  <si>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</si>
  <si>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</si>
  <si>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</si>
  <si>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</si>
  <si>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</si>
  <si>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</si>
  <si>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</si>
  <si>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</si>
  <si>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</si>
  <si>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</si>
  <si>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</si>
  <si>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</si>
  <si>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</si>
  <si>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</si>
  <si>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</si>
  <si>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</si>
  <si>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</si>
  <si>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</si>
  <si>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</si>
  <si>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</si>
  <si>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</si>
  <si>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</si>
  <si>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</si>
  <si>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</si>
  <si>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</si>
  <si>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</si>
  <si>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</si>
  <si>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</si>
  <si>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</si>
  <si>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</si>
  <si>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</si>
  <si>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</si>
  <si>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</si>
  <si>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</si>
  <si>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</si>
  <si>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</si>
  <si>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</si>
  <si>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</si>
  <si>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</si>
  <si>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</si>
  <si>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</si>
  <si>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</si>
  <si>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</si>
  <si>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</si>
  <si>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</si>
  <si>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</si>
  <si>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</si>
  <si>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</si>
  <si>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</si>
  <si>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</si>
  <si>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</si>
  <si>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</si>
  <si>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</si>
  <si>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</si>
  <si>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</si>
  <si>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</si>
  <si>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</si>
  <si>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</si>
  <si>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</si>
  <si>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</si>
  <si>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</si>
  <si>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</si>
  <si>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</si>
  <si>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</si>
  <si>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</si>
  <si>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</si>
  <si>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</si>
  <si>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</si>
  <si>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</si>
  <si>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</si>
  <si>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</si>
  <si>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</si>
  <si>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</si>
  <si>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</si>
  <si>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</si>
  <si>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</si>
  <si>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</si>
  <si>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</si>
  <si>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</si>
  <si>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</si>
  <si>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</si>
  <si>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</si>
  <si>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</si>
  <si>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</si>
  <si>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</si>
  <si>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</si>
  <si>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</si>
  <si>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</si>
  <si>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</si>
  <si>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</si>
  <si>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</si>
  <si>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</si>
  <si>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</si>
  <si>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</si>
  <si>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</si>
  <si>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</si>
  <si>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</si>
  <si>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</si>
  <si>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</si>
  <si>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</si>
  <si>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</si>
  <si>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</si>
  <si>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</si>
  <si>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</si>
  <si>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</si>
  <si>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</si>
  <si>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</si>
  <si>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</si>
  <si>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</si>
  <si>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</si>
  <si>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</si>
  <si>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</si>
  <si>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</si>
  <si>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</si>
  <si>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</si>
  <si>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</si>
  <si>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</si>
  <si>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</si>
  <si>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</si>
  <si>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</si>
  <si>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</si>
  <si>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</si>
  <si>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</si>
  <si>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</si>
  <si>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</si>
  <si>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</si>
  <si>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</si>
  <si>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</si>
  <si>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</si>
  <si>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</si>
  <si>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</si>
  <si>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</si>
  <si>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</si>
  <si>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</si>
  <si>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</si>
  <si>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</si>
  <si>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</si>
  <si>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</si>
  <si>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</si>
  <si>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</si>
  <si>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</si>
  <si>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</si>
  <si>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</si>
  <si>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</si>
  <si>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</si>
  <si>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</si>
  <si>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</si>
  <si>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</si>
  <si>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</si>
  <si>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</si>
  <si>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</si>
  <si>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</si>
  <si>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</si>
  <si>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</si>
  <si>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</si>
  <si>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</si>
  <si>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</si>
  <si>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</si>
  <si>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</si>
  <si>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</si>
  <si>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</si>
  <si>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</si>
  <si>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</si>
  <si>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</si>
  <si>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</si>
  <si>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</si>
  <si>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</si>
  <si>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</si>
  <si>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</si>
  <si>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</si>
  <si>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</si>
  <si>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</si>
  <si>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</si>
  <si>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</si>
  <si>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</si>
  <si>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</si>
  <si>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</si>
  <si>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</si>
  <si>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</si>
  <si>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</si>
  <si>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</si>
  <si>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</si>
  <si>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</si>
  <si>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</si>
  <si>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</si>
  <si>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</si>
  <si>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</si>
  <si>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</si>
  <si>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</si>
  <si>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</si>
  <si>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</si>
  <si>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</si>
  <si>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</si>
  <si>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</si>
  <si>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</si>
  <si>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</si>
  <si>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</si>
  <si>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</si>
  <si>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</si>
  <si>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</si>
  <si>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</si>
  <si>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</si>
  <si>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</si>
  <si>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</si>
  <si>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</si>
  <si>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</si>
  <si>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</si>
  <si>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</si>
  <si>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</si>
  <si>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</si>
  <si>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</si>
  <si>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</si>
  <si>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</si>
  <si>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</si>
  <si>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</si>
  <si>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</si>
  <si>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</si>
  <si>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</si>
  <si>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</si>
  <si>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</si>
  <si>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</si>
  <si>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</si>
  <si>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</si>
  <si>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</si>
  <si>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</si>
  <si>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</si>
  <si>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</si>
  <si>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</si>
  <si>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</si>
  <si>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</si>
  <si>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</si>
  <si>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</si>
  <si>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</si>
  <si>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</si>
  <si>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</si>
  <si>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</si>
  <si>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</si>
  <si>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</si>
  <si>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</si>
  <si>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</si>
  <si>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</si>
  <si>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</si>
  <si>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</si>
  <si>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</si>
  <si>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</si>
  <si>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</si>
  <si>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</si>
  <si>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</si>
  <si>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</si>
  <si>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</si>
  <si>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</si>
  <si>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</si>
  <si>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</si>
  <si>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</si>
  <si>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</si>
  <si>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</si>
  <si>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</si>
  <si>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</si>
  <si>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</si>
  <si>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</si>
  <si>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</si>
  <si>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</si>
  <si>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</si>
  <si>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</si>
  <si>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</si>
  <si>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</si>
  <si>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</si>
  <si>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</si>
  <si>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</si>
  <si>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</si>
  <si>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</si>
  <si>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</si>
  <si>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</si>
  <si>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</si>
  <si>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</si>
  <si>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</si>
  <si>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</si>
  <si>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</si>
  <si>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</si>
  <si>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</si>
  <si>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</si>
  <si>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</si>
  <si>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</si>
  <si>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</si>
  <si>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</si>
  <si>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</si>
  <si>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</si>
  <si>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</si>
  <si>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</si>
  <si>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</si>
  <si>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</si>
  <si>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</si>
  <si>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</si>
  <si>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</si>
  <si>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</si>
  <si>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</si>
  <si>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</si>
  <si>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</si>
  <si>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</si>
  <si>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</si>
  <si>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</si>
  <si>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</si>
  <si>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</si>
  <si>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</si>
  <si>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</si>
  <si>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</si>
  <si>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</si>
  <si>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</si>
  <si>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</si>
  <si>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</si>
  <si>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</si>
  <si>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</si>
  <si>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</si>
  <si>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</si>
  <si>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</si>
  <si>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</si>
  <si>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</si>
  <si>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</si>
  <si>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</si>
  <si>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</si>
  <si>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</si>
  <si>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</si>
  <si>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</si>
  <si>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</si>
  <si>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</si>
  <si>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</si>
  <si>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</si>
  <si>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</si>
  <si>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</si>
  <si>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</si>
  <si>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</si>
  <si>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</si>
  <si>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</si>
  <si>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</si>
  <si>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</si>
  <si>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</si>
  <si>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</si>
  <si>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</si>
  <si>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</si>
  <si>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</si>
  <si>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</si>
  <si>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</si>
  <si>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</si>
  <si>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</si>
  <si>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</si>
  <si>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</si>
  <si>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</si>
  <si>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</si>
  <si>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</si>
  <si>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</si>
  <si>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</si>
  <si>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</si>
  <si>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</si>
  <si>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</si>
  <si>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</si>
  <si>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</si>
  <si>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</si>
  <si>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</si>
  <si>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</si>
  <si>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</si>
  <si>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</si>
  <si>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</si>
  <si>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</si>
  <si>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</si>
  <si>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</si>
  <si>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</si>
  <si>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</si>
  <si>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</si>
  <si>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</si>
  <si>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</si>
  <si>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</si>
  <si>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</si>
  <si>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</si>
  <si>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</si>
  <si>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</si>
  <si>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</si>
  <si>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</si>
  <si>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</si>
  <si>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</si>
  <si>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</si>
  <si>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</si>
  <si>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</si>
  <si>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</si>
  <si>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</si>
  <si>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</si>
  <si>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</si>
  <si>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</si>
  <si>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</si>
  <si>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</si>
  <si>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</si>
  <si>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</si>
  <si>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</si>
  <si>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</si>
  <si>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</si>
  <si>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</si>
  <si>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</si>
  <si>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</si>
  <si>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</si>
  <si>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</si>
  <si>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</si>
  <si>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</si>
  <si>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</si>
  <si>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</si>
  <si>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</si>
  <si>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</si>
  <si>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</si>
  <si>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</si>
  <si>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</si>
  <si>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</si>
  <si>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</si>
  <si>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</si>
  <si>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</si>
  <si>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</si>
  <si>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</si>
  <si>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</si>
  <si>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</si>
  <si>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</si>
  <si>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</si>
  <si>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</si>
  <si>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</si>
  <si>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</si>
  <si>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</si>
  <si>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</si>
  <si>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</si>
  <si>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</si>
  <si>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</si>
  <si>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</si>
  <si>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</si>
  <si>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</si>
  <si>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</si>
  <si>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</si>
  <si>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</si>
  <si>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</si>
  <si>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</si>
  <si>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</si>
  <si>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</si>
  <si>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</si>
  <si>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</si>
  <si>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</si>
  <si>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</si>
  <si>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</si>
  <si>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</si>
  <si>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</si>
  <si>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</si>
  <si>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</si>
  <si>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</si>
  <si>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</si>
  <si>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</si>
  <si>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</si>
  <si>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</si>
  <si>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</si>
  <si>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</si>
  <si>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</si>
  <si>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</si>
  <si>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</si>
  <si>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</si>
  <si>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</si>
  <si>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</si>
  <si>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</si>
  <si>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</si>
  <si>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</si>
  <si>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</si>
  <si>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</si>
  <si>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</si>
  <si>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</si>
  <si>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</si>
  <si>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</si>
  <si>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</si>
  <si>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</si>
  <si>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</si>
  <si>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</si>
  <si>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</si>
  <si>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</si>
  <si>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</si>
  <si>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</si>
  <si>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</si>
  <si>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</si>
  <si>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</si>
  <si>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</si>
  <si>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</si>
  <si>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</si>
  <si>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</si>
  <si>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</si>
  <si>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</si>
  <si>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</si>
  <si>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</si>
  <si>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</si>
  <si>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</si>
  <si>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</si>
  <si>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</si>
  <si>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</si>
  <si>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</si>
  <si>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</si>
  <si>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</si>
  <si>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</si>
  <si>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</si>
  <si>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</si>
  <si>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</si>
  <si>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</si>
  <si>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</si>
  <si>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</si>
  <si>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</si>
  <si>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</si>
  <si>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</si>
  <si>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</si>
  <si>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</si>
  <si>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</si>
  <si>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</si>
  <si>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</si>
  <si>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</si>
  <si>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</si>
  <si>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</si>
  <si>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</si>
  <si>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</si>
  <si>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</si>
  <si>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</si>
  <si>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</si>
  <si>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</si>
  <si>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</si>
  <si>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</si>
  <si>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</si>
  <si>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</si>
  <si>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</si>
  <si>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</si>
  <si>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</si>
  <si>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</si>
  <si>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</si>
  <si>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</si>
  <si>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</si>
  <si>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</si>
  <si>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</si>
  <si>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</si>
  <si>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</si>
  <si>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</si>
  <si>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</si>
  <si>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</si>
  <si>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</si>
  <si>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</si>
  <si>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</si>
  <si>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</si>
  <si>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</si>
  <si>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</si>
  <si>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</si>
  <si>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</si>
  <si>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</si>
  <si>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</si>
  <si>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</si>
  <si>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</si>
  <si>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</si>
  <si>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</si>
  <si>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</si>
  <si>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</si>
  <si>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</si>
  <si>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</si>
  <si>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</si>
  <si>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</si>
  <si>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</si>
  <si>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</si>
  <si>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</si>
  <si>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</si>
  <si>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</si>
  <si>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</si>
  <si>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</si>
  <si>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</si>
  <si>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</si>
  <si>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</si>
  <si>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</si>
  <si>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</si>
  <si>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</si>
  <si>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</si>
  <si>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</si>
  <si>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</si>
  <si>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</si>
  <si>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</si>
  <si>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</si>
  <si>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</si>
  <si>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</si>
  <si>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</si>
  <si>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</si>
  <si>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</si>
  <si>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</si>
  <si>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</si>
  <si>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</si>
  <si>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</si>
  <si>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</si>
  <si>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</si>
  <si>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</si>
  <si>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</si>
  <si>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</si>
  <si>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</si>
  <si>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</si>
  <si>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</si>
  <si>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</si>
  <si>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</si>
  <si>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</si>
  <si>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</si>
  <si>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</si>
  <si>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</si>
  <si>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</si>
  <si>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</si>
  <si>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</si>
  <si>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</si>
  <si>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</si>
  <si>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</si>
  <si>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</si>
  <si>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</si>
  <si>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</si>
  <si>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</si>
  <si>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</si>
  <si>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</si>
  <si>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</si>
  <si>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</si>
  <si>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</si>
  <si>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</si>
  <si>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</si>
  <si>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</si>
  <si>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</si>
  <si>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</si>
  <si>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</si>
  <si>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</si>
  <si>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</si>
  <si>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</si>
  <si>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</si>
  <si>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</si>
  <si>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</si>
  <si>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</si>
  <si>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</si>
  <si>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</si>
  <si>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</si>
  <si>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</si>
  <si>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</si>
  <si>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</si>
  <si>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</si>
  <si>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</si>
  <si>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</si>
  <si>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</si>
  <si>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</si>
  <si>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</si>
  <si>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</si>
  <si>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</si>
  <si>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</si>
  <si>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</si>
  <si>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</si>
  <si>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</si>
  <si>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</si>
  <si>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</si>
  <si>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</si>
  <si>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</si>
  <si>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</si>
  <si>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</si>
  <si>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</si>
  <si>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</si>
  <si>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</si>
  <si>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</si>
  <si>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</si>
  <si>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</si>
  <si>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</si>
  <si>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</si>
  <si>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</si>
  <si>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</si>
  <si>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</si>
  <si>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</si>
  <si>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</si>
  <si>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</si>
  <si>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</si>
  <si>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</si>
  <si>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</si>
  <si>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</si>
  <si>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</si>
  <si>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</si>
  <si>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</si>
  <si>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</si>
  <si>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</si>
  <si>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</si>
  <si>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</si>
  <si>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</si>
  <si>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</si>
  <si>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</si>
  <si>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</si>
  <si>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</si>
  <si>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</si>
  <si>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</si>
  <si>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</si>
  <si>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</si>
  <si>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</si>
  <si>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</si>
  <si>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</si>
  <si>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</si>
  <si>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</si>
  <si>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</si>
  <si>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</si>
  <si>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</si>
  <si>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</si>
  <si>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</si>
  <si>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</si>
  <si>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</si>
  <si>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</si>
  <si>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</si>
  <si>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</si>
  <si>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</si>
  <si>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</si>
  <si>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</si>
  <si>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</si>
  <si>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</si>
  <si>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</si>
  <si>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</si>
  <si>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</si>
  <si>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</si>
  <si>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</si>
  <si>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</si>
  <si>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1. БУЛПОРТ ЕАД</t>
  </si>
  <si>
    <t>2. БГ Агро Складово Стопанство ЕООД</t>
  </si>
  <si>
    <t>4. Канопус Процесинг ЕООД</t>
  </si>
  <si>
    <t>5 Агри Лаб Контрол ЕООД</t>
  </si>
  <si>
    <t>7 БГ Агро Земеделска Компания  ЕООД</t>
  </si>
  <si>
    <t>3. БГ Агро Търговска Компания  ЕООД</t>
  </si>
  <si>
    <t>6 БГ Агро Растителна Защита  EООД</t>
  </si>
  <si>
    <t>8 БГ Агро иновации и инвестиции ЕООД</t>
  </si>
  <si>
    <t>9 БГ Агро Плодова Компания ЕООД</t>
  </si>
  <si>
    <t>Дата на съставяне: 31.3.2019</t>
  </si>
  <si>
    <t>Дата на съставяне:30.06.2019</t>
  </si>
  <si>
    <t>Дата на съставяне:  30.06.2019</t>
  </si>
  <si>
    <t>Дата  на съставяне: 30.06.2019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</si>
</sst>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2">
      <selection activeCell="E20" sqref="E2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148111353</v>
      </c>
    </row>
    <row r="4" spans="1:8" ht="15">
      <c r="A4" s="576" t="s">
        <v>3</v>
      </c>
      <c r="B4" s="582"/>
      <c r="C4" s="582"/>
      <c r="D4" s="582"/>
      <c r="E4" s="504" t="s">
        <v>866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>
        <v>43646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</v>
      </c>
      <c r="D19" s="155">
        <f>SUM(D11:D18)</f>
        <v>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3888</v>
      </c>
      <c r="H21" s="156">
        <f>SUM(H22:H24)</f>
        <v>3881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3888</v>
      </c>
      <c r="H22" s="152">
        <v>3881</v>
      </c>
    </row>
    <row r="23" spans="1:13" ht="15">
      <c r="A23" s="235" t="s">
        <v>66</v>
      </c>
      <c r="B23" s="241" t="s">
        <v>67</v>
      </c>
      <c r="C23" s="151">
        <v>1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98</v>
      </c>
      <c r="D24" s="151">
        <v>105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3888</v>
      </c>
      <c r="H25" s="154">
        <f>H19+H20+H21</f>
        <v>3881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101</v>
      </c>
      <c r="D27" s="155">
        <f>SUM(D23:D26)</f>
        <v>108</v>
      </c>
      <c r="E27" s="253" t="s">
        <v>83</v>
      </c>
      <c r="F27" s="242" t="s">
        <v>84</v>
      </c>
      <c r="G27" s="154">
        <f>SUM(G28:G30)</f>
        <v>6632</v>
      </c>
      <c r="H27" s="154">
        <f>SUM(H28:H30)</f>
        <v>8183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6632</v>
      </c>
      <c r="H28" s="152">
        <v>8183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12</v>
      </c>
      <c r="H31" s="152">
        <v>70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6644</v>
      </c>
      <c r="H33" s="154">
        <f>H27+H31+H32</f>
        <v>8253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42131</v>
      </c>
      <c r="D34" s="155">
        <f>SUM(D35:D38)</f>
        <v>42131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42131</v>
      </c>
      <c r="D35" s="151">
        <v>42131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50889</v>
      </c>
      <c r="H36" s="154">
        <f>H25+H17+H33</f>
        <v>52491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42131</v>
      </c>
      <c r="D45" s="155">
        <f>D34+D39+D44</f>
        <v>42131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7881</v>
      </c>
      <c r="D47" s="151">
        <v>8364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7881</v>
      </c>
      <c r="D51" s="155">
        <f>SUM(D47:D50)</f>
        <v>8364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13</v>
      </c>
      <c r="D54" s="151">
        <v>13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50130</v>
      </c>
      <c r="D55" s="155">
        <f>D19+D20+D21+D27+D32+D45+D51+D53+D54</f>
        <v>50621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45</v>
      </c>
      <c r="H61" s="154">
        <f>SUM(H62:H68)</f>
        <v>46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26</v>
      </c>
      <c r="H66" s="152">
        <f>21+5</f>
        <v>26</v>
      </c>
    </row>
    <row r="67" spans="1:8" ht="15">
      <c r="A67" s="235" t="s">
        <v>207</v>
      </c>
      <c r="B67" s="241" t="s">
        <v>208</v>
      </c>
      <c r="C67" s="151">
        <v>2404</v>
      </c>
      <c r="D67" s="151">
        <v>1910</v>
      </c>
      <c r="E67" s="237" t="s">
        <v>209</v>
      </c>
      <c r="F67" s="242" t="s">
        <v>210</v>
      </c>
      <c r="G67" s="152">
        <v>6</v>
      </c>
      <c r="H67" s="152">
        <v>7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6</v>
      </c>
      <c r="H68" s="152">
        <v>11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45</v>
      </c>
      <c r="H71" s="161">
        <f>H59+H60+H61+H69+H70</f>
        <v>46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</v>
      </c>
      <c r="D74" s="151"/>
      <c r="E74" s="237" t="s">
        <v>231</v>
      </c>
      <c r="F74" s="280" t="s">
        <v>232</v>
      </c>
      <c r="G74" s="152">
        <v>1614</v>
      </c>
      <c r="H74" s="152"/>
    </row>
    <row r="75" spans="1:15" ht="15">
      <c r="A75" s="235" t="s">
        <v>76</v>
      </c>
      <c r="B75" s="249" t="s">
        <v>233</v>
      </c>
      <c r="C75" s="155">
        <f>SUM(C67:C74)</f>
        <v>2409</v>
      </c>
      <c r="D75" s="155">
        <f>SUM(D67:D74)</f>
        <v>1910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1659</v>
      </c>
      <c r="H79" s="162">
        <f>H71+H74+H75+H76</f>
        <v>46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9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2418</v>
      </c>
      <c r="D93" s="155">
        <f>D64+D75+D84+D91+D92</f>
        <v>1916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52548</v>
      </c>
      <c r="D94" s="164">
        <f>D93+D55</f>
        <v>52537</v>
      </c>
      <c r="E94" s="449" t="s">
        <v>270</v>
      </c>
      <c r="F94" s="289" t="s">
        <v>271</v>
      </c>
      <c r="G94" s="165">
        <f>G36+G39+G55+G79</f>
        <v>52548</v>
      </c>
      <c r="H94" s="165">
        <f>H36+H39+H55+H79</f>
        <v>52537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20" sqref="H2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БГ  АГРО  АД</v>
      </c>
      <c r="C2" s="585"/>
      <c r="D2" s="585"/>
      <c r="E2" s="585"/>
      <c r="F2" s="587" t="s">
        <v>2</v>
      </c>
      <c r="G2" s="587"/>
      <c r="H2" s="526">
        <f>'справка №1-БАЛАНС'!H3</f>
        <v>148111353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>
        <f>'справка №1-БАЛАНС'!E5</f>
        <v>43646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110</v>
      </c>
      <c r="D10" s="46">
        <v>123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8</v>
      </c>
      <c r="D11" s="46">
        <v>7</v>
      </c>
      <c r="E11" s="300" t="s">
        <v>293</v>
      </c>
      <c r="F11" s="549" t="s">
        <v>294</v>
      </c>
      <c r="G11" s="550">
        <v>218</v>
      </c>
      <c r="H11" s="550">
        <v>194</v>
      </c>
    </row>
    <row r="12" spans="1:8" ht="12">
      <c r="A12" s="298" t="s">
        <v>295</v>
      </c>
      <c r="B12" s="299" t="s">
        <v>296</v>
      </c>
      <c r="C12" s="46">
        <v>176</v>
      </c>
      <c r="D12" s="46">
        <v>158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21</v>
      </c>
      <c r="D13" s="46">
        <v>17</v>
      </c>
      <c r="E13" s="301" t="s">
        <v>51</v>
      </c>
      <c r="F13" s="551" t="s">
        <v>300</v>
      </c>
      <c r="G13" s="548">
        <f>SUM(G9:G12)</f>
        <v>218</v>
      </c>
      <c r="H13" s="548">
        <f>SUM(H9:H12)</f>
        <v>194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</v>
      </c>
      <c r="D16" s="47">
        <v>11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318</v>
      </c>
      <c r="D19" s="49">
        <f>SUM(D9:D15)+D16</f>
        <v>317</v>
      </c>
      <c r="E19" s="304" t="s">
        <v>317</v>
      </c>
      <c r="F19" s="552" t="s">
        <v>318</v>
      </c>
      <c r="G19" s="550">
        <v>113</v>
      </c>
      <c r="H19" s="550">
        <v>148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113</v>
      </c>
      <c r="H24" s="548">
        <f>SUM(H19:H23)</f>
        <v>148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319</v>
      </c>
      <c r="D28" s="50">
        <f>D26+D19</f>
        <v>321</v>
      </c>
      <c r="E28" s="127" t="s">
        <v>339</v>
      </c>
      <c r="F28" s="554" t="s">
        <v>340</v>
      </c>
      <c r="G28" s="548">
        <f>G13+G15+G24</f>
        <v>331</v>
      </c>
      <c r="H28" s="548">
        <f>H13+H15+H24</f>
        <v>342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12</v>
      </c>
      <c r="D30" s="50">
        <f>IF((H28-D28)&gt;0,H28-D28,0)</f>
        <v>21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319</v>
      </c>
      <c r="D33" s="49">
        <f>D28-D31+D32</f>
        <v>321</v>
      </c>
      <c r="E33" s="127" t="s">
        <v>353</v>
      </c>
      <c r="F33" s="554" t="s">
        <v>354</v>
      </c>
      <c r="G33" s="53">
        <f>G32-G31+G28</f>
        <v>331</v>
      </c>
      <c r="H33" s="53">
        <f>H32-H31+H28</f>
        <v>342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12</v>
      </c>
      <c r="D34" s="50">
        <f>IF((H33-D33)&gt;0,H33-D33,0)</f>
        <v>21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12</v>
      </c>
      <c r="D39" s="460">
        <f>+IF((H33-D33-D35)&gt;0,H33-D33-D35,0)</f>
        <v>21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12</v>
      </c>
      <c r="D41" s="52">
        <f>IF(H39=0,IF(D39-D40&gt;0,D39-D40+H40,0),IF(H39-H40&lt;0,H40-H39+D39,0))</f>
        <v>21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331</v>
      </c>
      <c r="D42" s="53">
        <f>D33+D35+D39</f>
        <v>342</v>
      </c>
      <c r="E42" s="128" t="s">
        <v>380</v>
      </c>
      <c r="F42" s="129" t="s">
        <v>381</v>
      </c>
      <c r="G42" s="53">
        <f>G39+G33</f>
        <v>331</v>
      </c>
      <c r="H42" s="53">
        <f>H39+H33</f>
        <v>342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43646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90" zoomScaleNormal="90" zoomScalePageLayoutView="0" workbookViewId="0" topLeftCell="A7">
      <pane xSplit="1" topLeftCell="B1" activePane="topRight" state="frozen"/>
      <selection pane="topLeft" activeCell="A1" sqref="A1"/>
      <selection pane="topRight" activeCell="C54" sqref="C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43646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242</v>
      </c>
      <c r="D10" s="54">
        <v>167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-140</v>
      </c>
      <c r="D11" s="54">
        <v>-166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-196</v>
      </c>
      <c r="D13" s="54">
        <v>-175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-23</v>
      </c>
      <c r="D14" s="54">
        <v>-14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-124</v>
      </c>
      <c r="D20" s="55">
        <f>SUM(D10:D19)</f>
        <v>-189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-1632</v>
      </c>
      <c r="D24" s="54">
        <v>-23916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1638</v>
      </c>
      <c r="D25" s="54">
        <v>25903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121</v>
      </c>
      <c r="D26" s="54">
        <v>179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-1193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127</v>
      </c>
      <c r="D32" s="55">
        <f>SUM(D22:D31)</f>
        <v>973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-774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-778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3</v>
      </c>
      <c r="D43" s="55">
        <f>D42+D32+D20</f>
        <v>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9</v>
      </c>
      <c r="D45" s="55">
        <f>D44+D43</f>
        <v>9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9</v>
      </c>
      <c r="D46" s="56">
        <v>9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K18" sqref="K1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БГ  АГРО 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43646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3881</v>
      </c>
      <c r="G11" s="58">
        <f>'справка №1-БАЛАНС'!H23</f>
        <v>0</v>
      </c>
      <c r="H11" s="60"/>
      <c r="I11" s="58">
        <f>'справка №1-БАЛАНС'!H28+'справка №1-БАЛАНС'!H31</f>
        <v>8253</v>
      </c>
      <c r="J11" s="58">
        <f>'справка №1-БАЛАНС'!H29+'справка №1-БАЛАНС'!H32</f>
        <v>0</v>
      </c>
      <c r="K11" s="60"/>
      <c r="L11" s="344">
        <f>SUM(C11:K11)</f>
        <v>52491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3881</v>
      </c>
      <c r="G15" s="61">
        <f t="shared" si="2"/>
        <v>0</v>
      </c>
      <c r="H15" s="61">
        <f t="shared" si="2"/>
        <v>0</v>
      </c>
      <c r="I15" s="61">
        <f t="shared" si="2"/>
        <v>8253</v>
      </c>
      <c r="J15" s="61">
        <f t="shared" si="2"/>
        <v>0</v>
      </c>
      <c r="K15" s="61">
        <f t="shared" si="2"/>
        <v>0</v>
      </c>
      <c r="L15" s="344">
        <f t="shared" si="1"/>
        <v>52491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12</v>
      </c>
      <c r="J16" s="345">
        <f>+'справка №1-БАЛАНС'!G32</f>
        <v>0</v>
      </c>
      <c r="K16" s="60"/>
      <c r="L16" s="344">
        <f t="shared" si="1"/>
        <v>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0</v>
      </c>
      <c r="I17" s="62">
        <f t="shared" si="3"/>
        <v>-1621</v>
      </c>
      <c r="J17" s="62">
        <f>J18+J19</f>
        <v>0</v>
      </c>
      <c r="K17" s="62">
        <f t="shared" si="3"/>
        <v>0</v>
      </c>
      <c r="L17" s="344">
        <f t="shared" si="1"/>
        <v>-1614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-1614</v>
      </c>
      <c r="J18" s="60"/>
      <c r="K18" s="60"/>
      <c r="L18" s="344">
        <f t="shared" si="1"/>
        <v>-1614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7</v>
      </c>
      <c r="G19" s="60"/>
      <c r="H19" s="60"/>
      <c r="I19" s="60">
        <v>-7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3888</v>
      </c>
      <c r="G29" s="59">
        <f t="shared" si="6"/>
        <v>0</v>
      </c>
      <c r="H29" s="59">
        <f t="shared" si="6"/>
        <v>0</v>
      </c>
      <c r="I29" s="59">
        <f t="shared" si="6"/>
        <v>6644</v>
      </c>
      <c r="J29" s="59">
        <f t="shared" si="6"/>
        <v>0</v>
      </c>
      <c r="K29" s="59">
        <f t="shared" si="6"/>
        <v>0</v>
      </c>
      <c r="L29" s="344">
        <f t="shared" si="1"/>
        <v>50889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3888</v>
      </c>
      <c r="G32" s="59">
        <f t="shared" si="7"/>
        <v>0</v>
      </c>
      <c r="H32" s="59">
        <f t="shared" si="7"/>
        <v>0</v>
      </c>
      <c r="I32" s="59">
        <f t="shared" si="7"/>
        <v>6644</v>
      </c>
      <c r="J32" s="59">
        <f t="shared" si="7"/>
        <v>0</v>
      </c>
      <c r="K32" s="59">
        <f t="shared" si="7"/>
        <v>0</v>
      </c>
      <c r="L32" s="344">
        <f t="shared" si="1"/>
        <v>50889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7">
      <selection activeCell="D27" sqref="D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08" t="s">
        <v>384</v>
      </c>
      <c r="B2" s="609"/>
      <c r="C2" s="610" t="str">
        <f>'справка №1-БАЛАНС'!E3</f>
        <v>БГ  АГРО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08" t="s">
        <v>5</v>
      </c>
      <c r="B3" s="609"/>
      <c r="C3" s="611">
        <f>'справка №1-БАЛАНС'!E5</f>
        <v>43646</v>
      </c>
      <c r="D3" s="611"/>
      <c r="E3" s="611"/>
      <c r="F3" s="485"/>
      <c r="G3" s="485"/>
      <c r="H3" s="485"/>
      <c r="I3" s="485"/>
      <c r="J3" s="485"/>
      <c r="K3" s="485"/>
      <c r="L3" s="485"/>
      <c r="M3" s="612" t="s">
        <v>4</v>
      </c>
      <c r="N3" s="61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597" t="s">
        <v>464</v>
      </c>
      <c r="B5" s="598"/>
      <c r="C5" s="601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6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6" t="s">
        <v>530</v>
      </c>
      <c r="R5" s="606" t="s">
        <v>531</v>
      </c>
    </row>
    <row r="6" spans="1:18" s="100" customFormat="1" ht="48">
      <c r="A6" s="599"/>
      <c r="B6" s="600"/>
      <c r="C6" s="602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7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7"/>
      <c r="R6" s="607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28</v>
      </c>
      <c r="E11" s="189"/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25</v>
      </c>
      <c r="L11" s="65">
        <v>1</v>
      </c>
      <c r="M11" s="65"/>
      <c r="N11" s="74">
        <f t="shared" si="4"/>
        <v>26</v>
      </c>
      <c r="O11" s="65"/>
      <c r="P11" s="65"/>
      <c r="Q11" s="74">
        <f t="shared" si="0"/>
        <v>26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15</v>
      </c>
      <c r="E14" s="189"/>
      <c r="F14" s="189"/>
      <c r="G14" s="74">
        <f t="shared" si="2"/>
        <v>15</v>
      </c>
      <c r="H14" s="65"/>
      <c r="I14" s="65"/>
      <c r="J14" s="74">
        <f t="shared" si="3"/>
        <v>15</v>
      </c>
      <c r="K14" s="65">
        <v>13</v>
      </c>
      <c r="L14" s="65"/>
      <c r="M14" s="65"/>
      <c r="N14" s="74">
        <f t="shared" si="4"/>
        <v>13</v>
      </c>
      <c r="O14" s="65"/>
      <c r="P14" s="65"/>
      <c r="Q14" s="74">
        <f t="shared" si="0"/>
        <v>13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</v>
      </c>
      <c r="E17" s="194">
        <f>SUM(E9:E16)</f>
        <v>0</v>
      </c>
      <c r="F17" s="194">
        <f>SUM(F9:F16)</f>
        <v>0</v>
      </c>
      <c r="G17" s="74">
        <f t="shared" si="2"/>
        <v>43</v>
      </c>
      <c r="H17" s="75">
        <f>SUM(H9:H16)</f>
        <v>0</v>
      </c>
      <c r="I17" s="75">
        <f>SUM(I9:I16)</f>
        <v>0</v>
      </c>
      <c r="J17" s="74">
        <f t="shared" si="3"/>
        <v>43</v>
      </c>
      <c r="K17" s="75">
        <f>SUM(K9:K16)</f>
        <v>38</v>
      </c>
      <c r="L17" s="75">
        <f>SUM(L9:L16)</f>
        <v>1</v>
      </c>
      <c r="M17" s="75">
        <f>SUM(M9:M16)</f>
        <v>0</v>
      </c>
      <c r="N17" s="74">
        <f t="shared" si="4"/>
        <v>39</v>
      </c>
      <c r="O17" s="75">
        <f>SUM(O9:O16)</f>
        <v>0</v>
      </c>
      <c r="P17" s="75">
        <f>SUM(P9:P16)</f>
        <v>0</v>
      </c>
      <c r="Q17" s="74">
        <f t="shared" si="5"/>
        <v>39</v>
      </c>
      <c r="R17" s="74">
        <f t="shared" si="6"/>
        <v>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1</v>
      </c>
      <c r="E21" s="189"/>
      <c r="F21" s="189"/>
      <c r="G21" s="74">
        <f t="shared" si="2"/>
        <v>1</v>
      </c>
      <c r="H21" s="65"/>
      <c r="I21" s="65"/>
      <c r="J21" s="74">
        <f t="shared" si="3"/>
        <v>1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128</v>
      </c>
      <c r="E22" s="189"/>
      <c r="F22" s="189"/>
      <c r="G22" s="74">
        <f t="shared" si="2"/>
        <v>128</v>
      </c>
      <c r="H22" s="65"/>
      <c r="I22" s="65"/>
      <c r="J22" s="74">
        <f t="shared" si="3"/>
        <v>128</v>
      </c>
      <c r="K22" s="65">
        <v>23</v>
      </c>
      <c r="L22" s="65">
        <v>7</v>
      </c>
      <c r="M22" s="65"/>
      <c r="N22" s="74">
        <f t="shared" si="4"/>
        <v>30</v>
      </c>
      <c r="O22" s="65"/>
      <c r="P22" s="65"/>
      <c r="Q22" s="74">
        <f t="shared" si="5"/>
        <v>30</v>
      </c>
      <c r="R22" s="74">
        <f t="shared" si="6"/>
        <v>98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131</v>
      </c>
      <c r="H25" s="66">
        <f t="shared" si="7"/>
        <v>0</v>
      </c>
      <c r="I25" s="66">
        <f t="shared" si="7"/>
        <v>0</v>
      </c>
      <c r="J25" s="67">
        <f t="shared" si="3"/>
        <v>131</v>
      </c>
      <c r="K25" s="66">
        <f t="shared" si="7"/>
        <v>23</v>
      </c>
      <c r="L25" s="66">
        <f t="shared" si="7"/>
        <v>7</v>
      </c>
      <c r="M25" s="66">
        <f t="shared" si="7"/>
        <v>0</v>
      </c>
      <c r="N25" s="67">
        <f t="shared" si="4"/>
        <v>30</v>
      </c>
      <c r="O25" s="66">
        <f t="shared" si="7"/>
        <v>0</v>
      </c>
      <c r="P25" s="66">
        <f t="shared" si="7"/>
        <v>0</v>
      </c>
      <c r="Q25" s="67">
        <f t="shared" si="5"/>
        <v>30</v>
      </c>
      <c r="R25" s="67">
        <f t="shared" si="6"/>
        <v>101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42131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42131</v>
      </c>
      <c r="H27" s="70">
        <f t="shared" si="8"/>
        <v>0</v>
      </c>
      <c r="I27" s="70">
        <f t="shared" si="8"/>
        <v>0</v>
      </c>
      <c r="J27" s="71">
        <f t="shared" si="3"/>
        <v>42131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42131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42131</v>
      </c>
      <c r="E28" s="189"/>
      <c r="F28" s="189"/>
      <c r="G28" s="74">
        <f t="shared" si="2"/>
        <v>42131</v>
      </c>
      <c r="H28" s="65"/>
      <c r="I28" s="65"/>
      <c r="J28" s="74">
        <f t="shared" si="3"/>
        <v>42131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42131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42131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42131</v>
      </c>
      <c r="H38" s="75">
        <f t="shared" si="12"/>
        <v>0</v>
      </c>
      <c r="I38" s="75">
        <f t="shared" si="12"/>
        <v>0</v>
      </c>
      <c r="J38" s="74">
        <f t="shared" si="3"/>
        <v>42131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42131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42305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42305</v>
      </c>
      <c r="H40" s="438">
        <f t="shared" si="13"/>
        <v>0</v>
      </c>
      <c r="I40" s="438">
        <f t="shared" si="13"/>
        <v>0</v>
      </c>
      <c r="J40" s="438">
        <f t="shared" si="13"/>
        <v>42305</v>
      </c>
      <c r="K40" s="438">
        <f t="shared" si="13"/>
        <v>61</v>
      </c>
      <c r="L40" s="438">
        <f t="shared" si="13"/>
        <v>8</v>
      </c>
      <c r="M40" s="438">
        <f t="shared" si="13"/>
        <v>0</v>
      </c>
      <c r="N40" s="438">
        <f t="shared" si="13"/>
        <v>69</v>
      </c>
      <c r="O40" s="438">
        <f t="shared" si="13"/>
        <v>0</v>
      </c>
      <c r="P40" s="438">
        <f t="shared" si="13"/>
        <v>0</v>
      </c>
      <c r="Q40" s="438">
        <f t="shared" si="13"/>
        <v>69</v>
      </c>
      <c r="R40" s="438">
        <f t="shared" si="13"/>
        <v>42236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88">
      <selection activeCell="D96" sqref="D9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19" t="str">
        <f>'справка №1-БАЛАНС'!E3</f>
        <v>БГ  АГРО  АД</v>
      </c>
      <c r="C3" s="620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43646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7881</v>
      </c>
      <c r="D11" s="119">
        <f>SUM(D12:D14)</f>
        <v>0</v>
      </c>
      <c r="E11" s="120">
        <f>SUM(E12:E14)</f>
        <v>7881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7881</v>
      </c>
      <c r="D12" s="108"/>
      <c r="E12" s="120">
        <f aca="true" t="shared" si="0" ref="E12:E42">C12-D12</f>
        <v>7881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7881</v>
      </c>
      <c r="D19" s="104">
        <f>D11+D15+D16</f>
        <v>0</v>
      </c>
      <c r="E19" s="118">
        <f>E11+E15+E16</f>
        <v>7881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13</v>
      </c>
      <c r="D21" s="108"/>
      <c r="E21" s="120">
        <f t="shared" si="0"/>
        <v>13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2404</v>
      </c>
      <c r="D24" s="119">
        <f>SUM(D25:D27)</f>
        <v>2404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2366</v>
      </c>
      <c r="D25" s="108">
        <v>2366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38</v>
      </c>
      <c r="D26" s="108">
        <v>38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</v>
      </c>
      <c r="D38" s="105">
        <f>SUM(D39:D42)</f>
        <v>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</v>
      </c>
      <c r="D42" s="108">
        <v>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2409</v>
      </c>
      <c r="D43" s="104">
        <f>D24+D28+D29+D31+D30+D32+D33+D38</f>
        <v>2409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10303</v>
      </c>
      <c r="D44" s="103">
        <f>D43+D21+D19+D9</f>
        <v>2409</v>
      </c>
      <c r="E44" s="118">
        <f>E43+E21+E19+E9</f>
        <v>7894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</v>
      </c>
      <c r="D71" s="105">
        <f>SUM(D72:D74)</f>
        <v>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7</v>
      </c>
      <c r="D72" s="108">
        <v>7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38</v>
      </c>
      <c r="D85" s="104">
        <f>SUM(D86:D90)+D94</f>
        <v>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26</v>
      </c>
      <c r="D89" s="108">
        <v>26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3</v>
      </c>
      <c r="D92" s="108">
        <v>3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6</v>
      </c>
      <c r="D94" s="108">
        <v>6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45</v>
      </c>
      <c r="D96" s="104">
        <f>D85+D80+D75+D71+D95</f>
        <v>45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45</v>
      </c>
      <c r="D97" s="104">
        <f>D96+D68+D66</f>
        <v>45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БГ  АГРО 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148111353</v>
      </c>
    </row>
    <row r="5" spans="1:9" ht="15">
      <c r="A5" s="501" t="s">
        <v>5</v>
      </c>
      <c r="B5" s="622">
        <f>'справка №1-БАЛАНС'!E5</f>
        <v>43646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9">
      <selection activeCell="F178" sqref="F17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БГ  АГРО  АД</v>
      </c>
      <c r="C5" s="628"/>
      <c r="D5" s="628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29">
        <f>'справка №1-БАЛАНС'!E5</f>
        <v>43646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868</v>
      </c>
      <c r="B13" s="37"/>
      <c r="C13" s="441">
        <v>29373</v>
      </c>
      <c r="D13" s="441">
        <v>100</v>
      </c>
      <c r="E13" s="441"/>
      <c r="F13" s="443">
        <f aca="true" t="shared" si="0" ref="F13:F26">C13-E13</f>
        <v>29373</v>
      </c>
    </row>
    <row r="14" spans="1:6" ht="12.75">
      <c r="A14" s="36" t="s">
        <v>872</v>
      </c>
      <c r="B14" s="37"/>
      <c r="C14" s="441">
        <v>2864</v>
      </c>
      <c r="D14" s="441">
        <v>100</v>
      </c>
      <c r="E14" s="441"/>
      <c r="F14" s="443">
        <f t="shared" si="0"/>
        <v>2864</v>
      </c>
    </row>
    <row r="15" spans="1:6" ht="12.75">
      <c r="A15" s="36" t="s">
        <v>869</v>
      </c>
      <c r="B15" s="37"/>
      <c r="C15" s="441">
        <v>38</v>
      </c>
      <c r="D15" s="441">
        <v>100</v>
      </c>
      <c r="E15" s="441"/>
      <c r="F15" s="443">
        <f t="shared" si="0"/>
        <v>38</v>
      </c>
    </row>
    <row r="16" spans="1:6" ht="12.75">
      <c r="A16" s="36" t="s">
        <v>870</v>
      </c>
      <c r="B16" s="37"/>
      <c r="C16" s="441">
        <v>30</v>
      </c>
      <c r="D16" s="441">
        <v>100</v>
      </c>
      <c r="E16" s="441"/>
      <c r="F16" s="443">
        <f t="shared" si="0"/>
        <v>30</v>
      </c>
    </row>
    <row r="17" spans="1:6" ht="12.75">
      <c r="A17" s="36" t="s">
        <v>873</v>
      </c>
      <c r="B17" s="37"/>
      <c r="C17" s="441">
        <v>1420</v>
      </c>
      <c r="D17" s="441">
        <v>100</v>
      </c>
      <c r="E17" s="441"/>
      <c r="F17" s="443">
        <f t="shared" si="0"/>
        <v>1420</v>
      </c>
    </row>
    <row r="18" spans="1:6" ht="12.75">
      <c r="A18" s="36" t="s">
        <v>871</v>
      </c>
      <c r="B18" s="37"/>
      <c r="C18" s="441">
        <v>7104</v>
      </c>
      <c r="D18" s="441">
        <v>100</v>
      </c>
      <c r="E18" s="441"/>
      <c r="F18" s="443">
        <f t="shared" si="0"/>
        <v>7104</v>
      </c>
    </row>
    <row r="19" spans="1:6" ht="12.75">
      <c r="A19" s="36" t="s">
        <v>874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 t="s">
        <v>875</v>
      </c>
      <c r="B20" s="37"/>
      <c r="C20" s="441">
        <v>1302</v>
      </c>
      <c r="D20" s="441">
        <v>100</v>
      </c>
      <c r="E20" s="441"/>
      <c r="F20" s="443">
        <f t="shared" si="0"/>
        <v>1302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42131</v>
      </c>
      <c r="D27" s="429"/>
      <c r="E27" s="429">
        <f>SUM(E12:E26)</f>
        <v>0</v>
      </c>
      <c r="F27" s="442">
        <f>SUM(F12:F26)</f>
        <v>42131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42131</v>
      </c>
      <c r="D79" s="429"/>
      <c r="E79" s="429">
        <f>E78+E61+E44+E27</f>
        <v>0</v>
      </c>
      <c r="F79" s="442">
        <f>F78+F61+F44+F27</f>
        <v>42131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Teodora Valkova</cp:lastModifiedBy>
  <cp:lastPrinted>2019-07-17T06:53:45Z</cp:lastPrinted>
  <dcterms:created xsi:type="dcterms:W3CDTF">2000-06-29T12:02:40Z</dcterms:created>
  <dcterms:modified xsi:type="dcterms:W3CDTF">2019-07-17T07:01:06Z</dcterms:modified>
  <cp:category/>
  <cp:version/>
  <cp:contentType/>
  <cp:contentStatus/>
</cp:coreProperties>
</file>