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<sst xmlns="http://schemas.openxmlformats.org/spreadsheetml/2006/main" count="4325" uniqueCount="1006">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</sst>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0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9" fillId="0" borderId="49" xfId="71" applyNumberFormat="1" applyFont="1" applyFill="1" applyBorder="1" applyAlignment="1" applyProtection="1">
      <alignment horizontal="centerContinuous"/>
      <protection/>
    </xf>
    <xf numFmtId="0" fontId="80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9" fillId="0" borderId="49" xfId="71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51" xfId="56" applyNumberFormat="1" applyFont="1" applyFill="1" applyBorder="1" applyAlignment="1" applyProtection="1">
      <alignment/>
      <protection locked="0"/>
    </xf>
    <xf numFmtId="49" fontId="23" fillId="34" borderId="11" xfId="56" applyNumberFormat="1" applyFont="1" applyFill="1" applyBorder="1" applyAlignment="1" applyProtection="1">
      <alignment/>
      <protection locked="0"/>
    </xf>
    <xf numFmtId="49" fontId="23" fillId="34" borderId="14" xfId="56" applyNumberFormat="1" applyFont="1" applyFill="1" applyBorder="1" applyAlignment="1" applyProtection="1">
      <alignment/>
      <protection locked="0"/>
    </xf>
    <xf numFmtId="1" fontId="24" fillId="34" borderId="14" xfId="6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45014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Булконсулт ЕООД Теодора Николаева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 t="s">
        <v>997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50458</v>
      </c>
      <c r="D6" s="675">
        <f aca="true" t="shared" si="0" ref="D6:D15">C6-E6</f>
        <v>0</v>
      </c>
      <c r="E6" s="674">
        <f>'1-Баланс'!G95</f>
        <v>50458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50383</v>
      </c>
      <c r="D7" s="675">
        <f t="shared" si="0"/>
        <v>10026</v>
      </c>
      <c r="E7" s="674">
        <f>'1-Баланс'!G18</f>
        <v>40357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5572</v>
      </c>
      <c r="D8" s="675">
        <f t="shared" si="0"/>
        <v>0</v>
      </c>
      <c r="E8" s="674">
        <f>ABS('2-Отчет за доходите'!C44)-ABS('2-Отчет за доходите'!G44)</f>
        <v>5572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50383</v>
      </c>
      <c r="D11" s="675">
        <f t="shared" si="0"/>
        <v>0</v>
      </c>
      <c r="E11" s="674">
        <f>'4-Отчет за собствения капитал'!L34</f>
        <v>50383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5.8900634249471455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0.11059285870234008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74.29333333333334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0.11042847516746601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6.255419415645617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0.5866666666666667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0.26666666666666666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0.26666666666666666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1.903420523138833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0.018748265884498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0.0014885973443423376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0.0014863847160014269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5576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0.110672250560705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0.8505348802169655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0.013286093888396812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26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243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228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471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7716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7716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50380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34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50458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3927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3927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3927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527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527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5572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6099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50383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53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313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626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1045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16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1061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5576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1061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5576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7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5572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5572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6637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946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946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134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5533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24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5691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6637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6637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1143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-457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-646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-89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-52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-116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-6427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7397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136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5533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6523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-6457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-6457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3905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3905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22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3927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3927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7006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7006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5572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-6457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-6457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-22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6099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6099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51268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51268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5572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-6457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-6457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50383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50383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14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50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303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153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581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42782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21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21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42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75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75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117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21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21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21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57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14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71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303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228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656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42878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57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14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71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303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228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656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42878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26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37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29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95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124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161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5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31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30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61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69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45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60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125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185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230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45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60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125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185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230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26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26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243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228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471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42648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7716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7716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7716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7756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7716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7716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7716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7732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53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53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H95" sqref="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>
        <v>26</v>
      </c>
      <c r="D14" s="196">
        <v>10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</v>
      </c>
      <c r="D20" s="598">
        <f>SUM(D12:D19)</f>
        <v>13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3927</v>
      </c>
      <c r="H22" s="614">
        <f>SUM(H23:H25)</f>
        <v>3905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3927</v>
      </c>
      <c r="H23" s="196">
        <v>3905</v>
      </c>
    </row>
    <row r="24" spans="1:13" ht="15.75">
      <c r="A24" s="89" t="s">
        <v>67</v>
      </c>
      <c r="B24" s="91" t="s">
        <v>68</v>
      </c>
      <c r="C24" s="197">
        <v>243</v>
      </c>
      <c r="D24" s="196">
        <v>274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30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3927</v>
      </c>
      <c r="H26" s="598">
        <f>H20+H21+H22</f>
        <v>3905</v>
      </c>
      <c r="M26" s="98"/>
    </row>
    <row r="27" spans="1:8" ht="15.75">
      <c r="A27" s="89" t="s">
        <v>79</v>
      </c>
      <c r="B27" s="91" t="s">
        <v>80</v>
      </c>
      <c r="C27" s="197">
        <v>228</v>
      </c>
      <c r="D27" s="196">
        <v>153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471</v>
      </c>
      <c r="D28" s="598">
        <f>SUM(D24:D27)</f>
        <v>457</v>
      </c>
      <c r="E28" s="202" t="s">
        <v>84</v>
      </c>
      <c r="F28" s="93" t="s">
        <v>85</v>
      </c>
      <c r="G28" s="595">
        <f>SUM(G29:G31)</f>
        <v>527</v>
      </c>
      <c r="H28" s="596">
        <f>SUM(H29:H31)</f>
        <v>6789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527</v>
      </c>
      <c r="H29" s="196">
        <v>6789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5572</v>
      </c>
      <c r="H32" s="196">
        <v>217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6099</v>
      </c>
      <c r="H34" s="598">
        <f>H28+H32+H33</f>
        <v>7006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50383</v>
      </c>
      <c r="H37" s="600">
        <f>H26+H18+H34</f>
        <v>51268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7716</v>
      </c>
      <c r="D48" s="196">
        <v>8601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7716</v>
      </c>
      <c r="D52" s="598">
        <f>SUM(D48:D51)</f>
        <v>8601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</v>
      </c>
      <c r="D55" s="479">
        <v>13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50380</v>
      </c>
      <c r="D56" s="602">
        <f>D20+D21+D22+D28+D33+D46+D52+D54+D55</f>
        <v>51235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</v>
      </c>
      <c r="H61" s="596">
        <f>SUM(H62:H68)</f>
        <v>75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23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53</v>
      </c>
      <c r="H66" s="196">
        <v>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24</v>
      </c>
      <c r="D68" s="196">
        <v>93</v>
      </c>
      <c r="E68" s="89" t="s">
        <v>212</v>
      </c>
      <c r="F68" s="93" t="s">
        <v>213</v>
      </c>
      <c r="G68" s="197">
        <v>16</v>
      </c>
      <c r="H68" s="196">
        <v>8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75</v>
      </c>
      <c r="H71" s="598">
        <f>H59+H60+H61+H69+H70</f>
        <v>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</v>
      </c>
      <c r="D76" s="598">
        <f>SUM(D68:D75)</f>
        <v>96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</v>
      </c>
      <c r="H79" s="600">
        <f>H71+H73+H75+H77</f>
        <v>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34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78</v>
      </c>
      <c r="D94" s="602">
        <f>D65+D76+D85+D92+D93</f>
        <v>109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50458</v>
      </c>
      <c r="D95" s="604">
        <f>D94+D56</f>
        <v>51344</v>
      </c>
      <c r="E95" s="229" t="s">
        <v>941</v>
      </c>
      <c r="F95" s="489" t="s">
        <v>268</v>
      </c>
      <c r="G95" s="603">
        <f>G37+G40+G56+G79</f>
        <v>50458</v>
      </c>
      <c r="H95" s="604">
        <f>H37+H40+H56+H79</f>
        <v>51344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3">
        <f>pdeReportingDate</f>
        <v>45014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Булконсулт ЕООД Теодора Николаева Василева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977</v>
      </c>
      <c r="C103" s="702"/>
      <c r="D103" s="702"/>
      <c r="E103" s="702"/>
      <c r="M103" s="98"/>
    </row>
    <row r="104" spans="1:5" ht="21.75" customHeight="1">
      <c r="A104" s="693"/>
      <c r="B104" s="702" t="s">
        <v>977</v>
      </c>
      <c r="C104" s="702"/>
      <c r="D104" s="702"/>
      <c r="E104" s="702"/>
    </row>
    <row r="105" spans="1:13" ht="21.75" customHeight="1">
      <c r="A105" s="693"/>
      <c r="B105" s="702" t="s">
        <v>977</v>
      </c>
      <c r="C105" s="702"/>
      <c r="D105" s="702"/>
      <c r="E105" s="702"/>
      <c r="M105" s="98"/>
    </row>
    <row r="106" spans="1:5" ht="21.75" customHeight="1">
      <c r="A106" s="693"/>
      <c r="B106" s="702" t="s">
        <v>977</v>
      </c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313</v>
      </c>
      <c r="D13" s="317">
        <v>292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69</v>
      </c>
      <c r="D14" s="317">
        <v>86</v>
      </c>
      <c r="E14" s="245" t="s">
        <v>285</v>
      </c>
      <c r="F14" s="240" t="s">
        <v>286</v>
      </c>
      <c r="G14" s="316">
        <v>946</v>
      </c>
      <c r="H14" s="317">
        <v>675</v>
      </c>
    </row>
    <row r="15" spans="1:8" ht="15.75">
      <c r="A15" s="194" t="s">
        <v>287</v>
      </c>
      <c r="B15" s="190" t="s">
        <v>288</v>
      </c>
      <c r="C15" s="316">
        <v>626</v>
      </c>
      <c r="D15" s="317">
        <v>488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33</v>
      </c>
      <c r="D16" s="317">
        <v>37</v>
      </c>
      <c r="E16" s="236" t="s">
        <v>52</v>
      </c>
      <c r="F16" s="264" t="s">
        <v>292</v>
      </c>
      <c r="G16" s="628">
        <f>SUM(G12:G15)</f>
        <v>946</v>
      </c>
      <c r="H16" s="629">
        <f>SUM(H12:H15)</f>
        <v>675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1045</v>
      </c>
      <c r="D22" s="629">
        <f>SUM(D12:D18)+D19</f>
        <v>906</v>
      </c>
      <c r="E22" s="194" t="s">
        <v>309</v>
      </c>
      <c r="F22" s="237" t="s">
        <v>310</v>
      </c>
      <c r="G22" s="316">
        <v>134</v>
      </c>
      <c r="H22" s="317">
        <v>193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5533</v>
      </c>
      <c r="H23" s="317">
        <v>227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24</v>
      </c>
      <c r="H24" s="317">
        <v>47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16</v>
      </c>
      <c r="D26" s="317">
        <v>20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5691</v>
      </c>
      <c r="H27" s="629">
        <f>SUM(H22:H26)</f>
        <v>467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1061</v>
      </c>
      <c r="D31" s="635">
        <f>D29+D22</f>
        <v>926</v>
      </c>
      <c r="E31" s="251" t="s">
        <v>824</v>
      </c>
      <c r="F31" s="266" t="s">
        <v>331</v>
      </c>
      <c r="G31" s="253">
        <f>G16+G18+G27</f>
        <v>6637</v>
      </c>
      <c r="H31" s="254">
        <f>H16+H18+H27</f>
        <v>1142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5576</v>
      </c>
      <c r="D33" s="244">
        <f>IF((H31-D31)&gt;0,H31-D31,0)</f>
        <v>216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1061</v>
      </c>
      <c r="D36" s="637">
        <f>D31-D34+D35</f>
        <v>926</v>
      </c>
      <c r="E36" s="262" t="s">
        <v>346</v>
      </c>
      <c r="F36" s="256" t="s">
        <v>347</v>
      </c>
      <c r="G36" s="267">
        <f>G35-G34+G31</f>
        <v>6637</v>
      </c>
      <c r="H36" s="268">
        <f>H35-H34+H31</f>
        <v>1142</v>
      </c>
    </row>
    <row r="37" spans="1:8" ht="15.75">
      <c r="A37" s="261" t="s">
        <v>348</v>
      </c>
      <c r="B37" s="231" t="s">
        <v>349</v>
      </c>
      <c r="C37" s="634">
        <f>IF((G36-C36)&gt;0,G36-C36,0)</f>
        <v>5576</v>
      </c>
      <c r="D37" s="635">
        <f>IF((H36-D36)&gt;0,H36-D36,0)</f>
        <v>216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7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5572</v>
      </c>
      <c r="D42" s="244">
        <f>+IF((H36-D36-D38)&gt;0,H36-D36-D38,0)</f>
        <v>217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5572</v>
      </c>
      <c r="D44" s="268">
        <f>IF(H42=0,IF(D42-D43&gt;0,D42-D43+H43,0),IF(H42-H43&lt;0,H43-H42+D42,0))</f>
        <v>217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6637</v>
      </c>
      <c r="D45" s="631">
        <f>D36+D38+D42</f>
        <v>1142</v>
      </c>
      <c r="E45" s="270" t="s">
        <v>373</v>
      </c>
      <c r="F45" s="272" t="s">
        <v>374</v>
      </c>
      <c r="G45" s="630">
        <f>G42+G36</f>
        <v>6637</v>
      </c>
      <c r="H45" s="631">
        <f>H42+H36</f>
        <v>1142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3">
        <f>pdeReportingDate</f>
        <v>45014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Булконсулт ЕООД Теодора Николаева Василева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3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3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3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3"/>
      <c r="B59" s="702"/>
      <c r="C59" s="702"/>
      <c r="D59" s="702"/>
      <c r="E59" s="702"/>
      <c r="F59" s="574"/>
      <c r="G59" s="45"/>
      <c r="H59" s="42"/>
    </row>
    <row r="60" spans="1:8" ht="15.75">
      <c r="A60" s="693"/>
      <c r="B60" s="702"/>
      <c r="C60" s="702"/>
      <c r="D60" s="702"/>
      <c r="E60" s="702"/>
      <c r="F60" s="574"/>
      <c r="G60" s="45"/>
      <c r="H60" s="42"/>
    </row>
    <row r="61" spans="1:8" ht="15.75">
      <c r="A61" s="693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1143</v>
      </c>
      <c r="D11" s="196">
        <v>560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-457</f>
        <v>-457</v>
      </c>
      <c r="D12" s="196">
        <v>-419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-646</v>
      </c>
      <c r="D14" s="196">
        <v>-519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-89</v>
      </c>
      <c r="D15" s="196">
        <v>-21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6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-52</v>
      </c>
      <c r="D21" s="659">
        <f>SUM(D11:D20)</f>
        <v>-402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-116</v>
      </c>
      <c r="D23" s="196">
        <v>-27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-6427</v>
      </c>
      <c r="D25" s="196">
        <v>-4693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7397</v>
      </c>
      <c r="D26" s="196">
        <v>4706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136</v>
      </c>
      <c r="D27" s="196">
        <v>179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5533</v>
      </c>
      <c r="D30" s="196">
        <v>227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6523</v>
      </c>
      <c r="D33" s="659">
        <f>SUM(D23:D32)</f>
        <v>392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-6457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-6457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3">
        <f>pdeReportingDate</f>
        <v>45014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Булконсулт ЕООД Теодора Николаева Василева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3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3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3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3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3"/>
      <c r="B63" s="702"/>
      <c r="C63" s="702"/>
      <c r="D63" s="702"/>
      <c r="E63" s="702"/>
      <c r="F63" s="574"/>
      <c r="G63" s="45"/>
      <c r="H63" s="42"/>
    </row>
    <row r="64" spans="1:8" ht="15.75">
      <c r="A64" s="693"/>
      <c r="B64" s="702"/>
      <c r="C64" s="702"/>
      <c r="D64" s="702"/>
      <c r="E64" s="702"/>
      <c r="F64" s="574"/>
      <c r="G64" s="45"/>
      <c r="H64" s="42"/>
    </row>
    <row r="65" spans="1:8" ht="15.75">
      <c r="A65" s="693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3905</v>
      </c>
      <c r="G13" s="584">
        <f>'1-Баланс'!H24</f>
        <v>0</v>
      </c>
      <c r="H13" s="585"/>
      <c r="I13" s="584">
        <f>'1-Баланс'!H29+'1-Баланс'!H32</f>
        <v>7006</v>
      </c>
      <c r="J13" s="584">
        <f>'1-Баланс'!H30+'1-Баланс'!H33</f>
        <v>0</v>
      </c>
      <c r="K13" s="585"/>
      <c r="L13" s="584">
        <f>SUM(C13:K13)</f>
        <v>51268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3905</v>
      </c>
      <c r="G17" s="653">
        <f t="shared" si="2"/>
        <v>0</v>
      </c>
      <c r="H17" s="653">
        <f t="shared" si="2"/>
        <v>0</v>
      </c>
      <c r="I17" s="653">
        <f t="shared" si="2"/>
        <v>7006</v>
      </c>
      <c r="J17" s="653">
        <f t="shared" si="2"/>
        <v>0</v>
      </c>
      <c r="K17" s="653">
        <f t="shared" si="2"/>
        <v>0</v>
      </c>
      <c r="L17" s="584">
        <f t="shared" si="1"/>
        <v>51268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5572</v>
      </c>
      <c r="J18" s="584">
        <f>+'1-Баланс'!G33</f>
        <v>0</v>
      </c>
      <c r="K18" s="585"/>
      <c r="L18" s="584">
        <f t="shared" si="1"/>
        <v>5572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-6457</v>
      </c>
      <c r="J19" s="168">
        <f>J20+J21</f>
        <v>0</v>
      </c>
      <c r="K19" s="168">
        <f t="shared" si="3"/>
        <v>0</v>
      </c>
      <c r="L19" s="584">
        <f t="shared" si="1"/>
        <v>-6457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-6457</v>
      </c>
      <c r="J20" s="316"/>
      <c r="K20" s="316"/>
      <c r="L20" s="584">
        <f>SUM(C20:K20)</f>
        <v>-6457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22</v>
      </c>
      <c r="G30" s="316"/>
      <c r="H30" s="316"/>
      <c r="I30" s="316">
        <v>-22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3927</v>
      </c>
      <c r="G31" s="653">
        <f t="shared" si="6"/>
        <v>0</v>
      </c>
      <c r="H31" s="653">
        <f t="shared" si="6"/>
        <v>0</v>
      </c>
      <c r="I31" s="653">
        <f t="shared" si="6"/>
        <v>6099</v>
      </c>
      <c r="J31" s="653">
        <f t="shared" si="6"/>
        <v>0</v>
      </c>
      <c r="K31" s="653">
        <f t="shared" si="6"/>
        <v>0</v>
      </c>
      <c r="L31" s="584">
        <f t="shared" si="1"/>
        <v>50383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3927</v>
      </c>
      <c r="G34" s="587">
        <f t="shared" si="7"/>
        <v>0</v>
      </c>
      <c r="H34" s="587">
        <f t="shared" si="7"/>
        <v>0</v>
      </c>
      <c r="I34" s="587">
        <f t="shared" si="7"/>
        <v>6099</v>
      </c>
      <c r="J34" s="587">
        <f t="shared" si="7"/>
        <v>0</v>
      </c>
      <c r="K34" s="587">
        <f t="shared" si="7"/>
        <v>0</v>
      </c>
      <c r="L34" s="651">
        <f t="shared" si="1"/>
        <v>50383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3">
        <f>pdeReportingDate</f>
        <v>45014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Булконсулт ЕООД Теодора Николаева Василева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3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3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3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3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701">
        <v>33677</v>
      </c>
      <c r="D12" s="701">
        <v>100</v>
      </c>
      <c r="E12" s="92"/>
      <c r="F12" s="469">
        <f>C12-E12</f>
        <v>33677</v>
      </c>
    </row>
    <row r="13" spans="1:6" ht="15.75">
      <c r="A13" s="679" t="s">
        <v>1002</v>
      </c>
      <c r="B13" s="680"/>
      <c r="C13" s="701">
        <v>38</v>
      </c>
      <c r="D13" s="701">
        <v>100</v>
      </c>
      <c r="E13" s="92"/>
      <c r="F13" s="469">
        <f aca="true" t="shared" si="0" ref="F13:F26">C13-E13</f>
        <v>38</v>
      </c>
    </row>
    <row r="14" spans="1:6" ht="15.75">
      <c r="A14" s="679" t="s">
        <v>1003</v>
      </c>
      <c r="B14" s="680"/>
      <c r="C14" s="701">
        <v>30</v>
      </c>
      <c r="D14" s="701">
        <v>100</v>
      </c>
      <c r="E14" s="92"/>
      <c r="F14" s="469">
        <f t="shared" si="0"/>
        <v>30</v>
      </c>
    </row>
    <row r="15" spans="1:6" ht="15.75">
      <c r="A15" s="679" t="s">
        <v>1004</v>
      </c>
      <c r="B15" s="680"/>
      <c r="C15" s="701">
        <v>7104</v>
      </c>
      <c r="D15" s="701">
        <v>100</v>
      </c>
      <c r="E15" s="92"/>
      <c r="F15" s="469">
        <f t="shared" si="0"/>
        <v>7104</v>
      </c>
    </row>
    <row r="16" spans="1:6" ht="15.75">
      <c r="A16" s="679" t="s">
        <v>1005</v>
      </c>
      <c r="B16" s="680"/>
      <c r="C16" s="701">
        <v>1302</v>
      </c>
      <c r="D16" s="701">
        <v>100</v>
      </c>
      <c r="E16" s="92"/>
      <c r="F16" s="469">
        <f t="shared" si="0"/>
        <v>1302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3">
        <f>pdeReportingDate</f>
        <v>45014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Булконсулт ЕООД Теодора Николаева Василева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3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3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3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3"/>
      <c r="B160" s="702"/>
      <c r="C160" s="702"/>
      <c r="D160" s="702"/>
      <c r="E160" s="702"/>
      <c r="F160" s="574"/>
      <c r="G160" s="45"/>
      <c r="H160" s="42"/>
    </row>
    <row r="161" spans="1:8" ht="15.75">
      <c r="A161" s="693"/>
      <c r="B161" s="702"/>
      <c r="C161" s="702"/>
      <c r="D161" s="702"/>
      <c r="E161" s="702"/>
      <c r="F161" s="574"/>
      <c r="G161" s="45"/>
      <c r="H161" s="42"/>
    </row>
    <row r="162" spans="1:8" ht="15.75">
      <c r="A162" s="693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43" sqref="L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>
        <v>21</v>
      </c>
      <c r="F13" s="328"/>
      <c r="G13" s="329">
        <f t="shared" si="2"/>
        <v>57</v>
      </c>
      <c r="H13" s="328"/>
      <c r="I13" s="328"/>
      <c r="J13" s="329">
        <f t="shared" si="3"/>
        <v>57</v>
      </c>
      <c r="K13" s="328">
        <v>26</v>
      </c>
      <c r="L13" s="328">
        <v>5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26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</v>
      </c>
      <c r="E16" s="328"/>
      <c r="F16" s="328"/>
      <c r="G16" s="329">
        <f t="shared" si="2"/>
        <v>14</v>
      </c>
      <c r="H16" s="328"/>
      <c r="I16" s="328"/>
      <c r="J16" s="329">
        <f t="shared" si="3"/>
        <v>14</v>
      </c>
      <c r="K16" s="328">
        <v>11</v>
      </c>
      <c r="L16" s="328">
        <v>3</v>
      </c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21</v>
      </c>
      <c r="F18" s="328">
        <v>21</v>
      </c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</v>
      </c>
      <c r="E19" s="330">
        <f>SUM(E11:E18)</f>
        <v>42</v>
      </c>
      <c r="F19" s="330">
        <f>SUM(F11:F18)</f>
        <v>21</v>
      </c>
      <c r="G19" s="329">
        <f t="shared" si="2"/>
        <v>71</v>
      </c>
      <c r="H19" s="330">
        <f>SUM(H11:H18)</f>
        <v>0</v>
      </c>
      <c r="I19" s="330">
        <f>SUM(I11:I18)</f>
        <v>0</v>
      </c>
      <c r="J19" s="329">
        <f t="shared" si="3"/>
        <v>71</v>
      </c>
      <c r="K19" s="330">
        <f>SUM(K11:K18)</f>
        <v>37</v>
      </c>
      <c r="L19" s="330">
        <f>SUM(L11:L18)</f>
        <v>8</v>
      </c>
      <c r="M19" s="330">
        <f>SUM(M11:M18)</f>
        <v>0</v>
      </c>
      <c r="N19" s="329">
        <f t="shared" si="4"/>
        <v>45</v>
      </c>
      <c r="O19" s="330">
        <f>SUM(O11:O18)</f>
        <v>0</v>
      </c>
      <c r="P19" s="330">
        <f>SUM(P11:P18)</f>
        <v>0</v>
      </c>
      <c r="Q19" s="329">
        <f t="shared" si="0"/>
        <v>45</v>
      </c>
      <c r="R19" s="340">
        <f t="shared" si="1"/>
        <v>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303</v>
      </c>
      <c r="E24" s="328"/>
      <c r="F24" s="328"/>
      <c r="G24" s="329">
        <f t="shared" si="2"/>
        <v>303</v>
      </c>
      <c r="H24" s="328"/>
      <c r="I24" s="328"/>
      <c r="J24" s="329">
        <f t="shared" si="3"/>
        <v>303</v>
      </c>
      <c r="K24" s="328">
        <v>29</v>
      </c>
      <c r="L24" s="328">
        <v>31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243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125</v>
      </c>
      <c r="E25" s="328"/>
      <c r="F25" s="328"/>
      <c r="G25" s="329">
        <f t="shared" si="2"/>
        <v>125</v>
      </c>
      <c r="H25" s="328"/>
      <c r="I25" s="328"/>
      <c r="J25" s="329">
        <f t="shared" si="3"/>
        <v>125</v>
      </c>
      <c r="K25" s="328">
        <v>95</v>
      </c>
      <c r="L25" s="328">
        <v>30</v>
      </c>
      <c r="M25" s="328"/>
      <c r="N25" s="329">
        <f t="shared" si="4"/>
        <v>125</v>
      </c>
      <c r="O25" s="328"/>
      <c r="P25" s="328"/>
      <c r="Q25" s="329">
        <f t="shared" si="0"/>
        <v>125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153</v>
      </c>
      <c r="E27" s="328">
        <v>75</v>
      </c>
      <c r="F27" s="328"/>
      <c r="G27" s="329">
        <f t="shared" si="2"/>
        <v>228</v>
      </c>
      <c r="H27" s="328"/>
      <c r="I27" s="328"/>
      <c r="J27" s="329">
        <f t="shared" si="3"/>
        <v>228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228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581</v>
      </c>
      <c r="E28" s="332">
        <f aca="true" t="shared" si="5" ref="E28:P28">SUM(E24:E27)</f>
        <v>75</v>
      </c>
      <c r="F28" s="332">
        <f t="shared" si="5"/>
        <v>0</v>
      </c>
      <c r="G28" s="333">
        <f t="shared" si="2"/>
        <v>656</v>
      </c>
      <c r="H28" s="332">
        <f t="shared" si="5"/>
        <v>0</v>
      </c>
      <c r="I28" s="332">
        <f t="shared" si="5"/>
        <v>0</v>
      </c>
      <c r="J28" s="333">
        <f t="shared" si="3"/>
        <v>656</v>
      </c>
      <c r="K28" s="332">
        <f t="shared" si="5"/>
        <v>124</v>
      </c>
      <c r="L28" s="332">
        <f t="shared" si="5"/>
        <v>61</v>
      </c>
      <c r="M28" s="332">
        <f t="shared" si="5"/>
        <v>0</v>
      </c>
      <c r="N28" s="333">
        <f t="shared" si="4"/>
        <v>185</v>
      </c>
      <c r="O28" s="332">
        <f t="shared" si="5"/>
        <v>0</v>
      </c>
      <c r="P28" s="332">
        <f t="shared" si="5"/>
        <v>0</v>
      </c>
      <c r="Q28" s="333">
        <f t="shared" si="0"/>
        <v>185</v>
      </c>
      <c r="R28" s="343">
        <f t="shared" si="1"/>
        <v>471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42151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42151</v>
      </c>
      <c r="H30" s="335">
        <f t="shared" si="6"/>
        <v>0</v>
      </c>
      <c r="I30" s="335">
        <f t="shared" si="6"/>
        <v>0</v>
      </c>
      <c r="J30" s="336">
        <f t="shared" si="3"/>
        <v>42151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42151</v>
      </c>
    </row>
    <row r="31" spans="1:18" ht="15.75">
      <c r="A31" s="339"/>
      <c r="B31" s="321" t="s">
        <v>108</v>
      </c>
      <c r="C31" s="152" t="s">
        <v>563</v>
      </c>
      <c r="D31" s="328">
        <v>42151</v>
      </c>
      <c r="E31" s="328"/>
      <c r="F31" s="328"/>
      <c r="G31" s="329">
        <f t="shared" si="2"/>
        <v>42151</v>
      </c>
      <c r="H31" s="328"/>
      <c r="I31" s="328"/>
      <c r="J31" s="329">
        <f t="shared" si="3"/>
        <v>42151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42151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42151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42151</v>
      </c>
      <c r="H41" s="330">
        <f t="shared" si="10"/>
        <v>0</v>
      </c>
      <c r="I41" s="330">
        <f t="shared" si="10"/>
        <v>0</v>
      </c>
      <c r="J41" s="329">
        <f t="shared" si="3"/>
        <v>42151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42151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42782</v>
      </c>
      <c r="E43" s="349">
        <f>E19+E20+E22+E28+E41+E42</f>
        <v>117</v>
      </c>
      <c r="F43" s="349">
        <f aca="true" t="shared" si="11" ref="F43:R43">F19+F20+F22+F28+F41+F42</f>
        <v>21</v>
      </c>
      <c r="G43" s="349">
        <f t="shared" si="11"/>
        <v>42878</v>
      </c>
      <c r="H43" s="349">
        <f t="shared" si="11"/>
        <v>0</v>
      </c>
      <c r="I43" s="349">
        <f t="shared" si="11"/>
        <v>0</v>
      </c>
      <c r="J43" s="349">
        <f t="shared" si="11"/>
        <v>42878</v>
      </c>
      <c r="K43" s="349">
        <f t="shared" si="11"/>
        <v>161</v>
      </c>
      <c r="L43" s="349">
        <f t="shared" si="11"/>
        <v>69</v>
      </c>
      <c r="M43" s="349">
        <f t="shared" si="11"/>
        <v>0</v>
      </c>
      <c r="N43" s="349">
        <f t="shared" si="11"/>
        <v>230</v>
      </c>
      <c r="O43" s="349">
        <f t="shared" si="11"/>
        <v>0</v>
      </c>
      <c r="P43" s="349">
        <f t="shared" si="11"/>
        <v>0</v>
      </c>
      <c r="Q43" s="349">
        <f t="shared" si="11"/>
        <v>230</v>
      </c>
      <c r="R43" s="350">
        <f t="shared" si="11"/>
        <v>42648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3">
        <f>pdeReportingDate</f>
        <v>45014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4" t="str">
        <f>authorName</f>
        <v>Булконсулт ЕООД Теодора Николаева Василева</v>
      </c>
      <c r="D48" s="704"/>
      <c r="E48" s="704"/>
      <c r="F48" s="704"/>
      <c r="G48" s="704"/>
      <c r="H48" s="704"/>
      <c r="I48" s="704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3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3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3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3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3"/>
      <c r="C55" s="702"/>
      <c r="D55" s="702"/>
      <c r="E55" s="702"/>
      <c r="F55" s="702"/>
      <c r="G55" s="574"/>
      <c r="H55" s="45"/>
      <c r="I55" s="42"/>
    </row>
    <row r="56" spans="2:9" ht="15.75">
      <c r="B56" s="693"/>
      <c r="C56" s="702"/>
      <c r="D56" s="702"/>
      <c r="E56" s="702"/>
      <c r="F56" s="702"/>
      <c r="G56" s="574"/>
      <c r="H56" s="45"/>
      <c r="I56" s="42"/>
    </row>
    <row r="57" spans="2:9" ht="15.75">
      <c r="B57" s="693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7716</v>
      </c>
      <c r="D13" s="362">
        <f>SUM(D14:D16)</f>
        <v>0</v>
      </c>
      <c r="E13" s="369">
        <f>SUM(E14:E16)</f>
        <v>7716</v>
      </c>
      <c r="F13" s="133"/>
    </row>
    <row r="14" spans="1:6" ht="15.75">
      <c r="A14" s="370" t="s">
        <v>596</v>
      </c>
      <c r="B14" s="135" t="s">
        <v>597</v>
      </c>
      <c r="C14" s="368">
        <v>7716</v>
      </c>
      <c r="D14" s="368"/>
      <c r="E14" s="369">
        <f aca="true" t="shared" si="0" ref="E14:E44">C14-D14</f>
        <v>7716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7716</v>
      </c>
      <c r="D21" s="440">
        <f>D13+D17+D18</f>
        <v>0</v>
      </c>
      <c r="E21" s="441">
        <f>E13+E17+E18</f>
        <v>7716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</v>
      </c>
      <c r="D23" s="443"/>
      <c r="E23" s="442">
        <f t="shared" si="0"/>
        <v>16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24</v>
      </c>
      <c r="D26" s="362">
        <f>SUM(D27:D29)</f>
        <v>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</v>
      </c>
      <c r="D27" s="368">
        <v>14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</v>
      </c>
      <c r="D28" s="368">
        <v>10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</v>
      </c>
      <c r="D45" s="438">
        <f>D26+D30+D31+D33+D32+D34+D35+D40</f>
        <v>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7756</v>
      </c>
      <c r="D46" s="444">
        <f>D45+D23+D21+D11</f>
        <v>24</v>
      </c>
      <c r="E46" s="445">
        <f>E45+E23+E21+E11</f>
        <v>7732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53</v>
      </c>
      <c r="D91" s="197">
        <v>53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</v>
      </c>
      <c r="D93" s="197">
        <v>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</v>
      </c>
      <c r="D98" s="433">
        <f>D87+D82+D77+D73+D97</f>
        <v>75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</v>
      </c>
      <c r="D99" s="427">
        <f>D98+D70+D68</f>
        <v>75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3">
        <f>pdeReportingDate</f>
        <v>45014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Булконсулт ЕООД Теодора Николаева Василева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977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 t="s">
        <v>977</v>
      </c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 t="s">
        <v>977</v>
      </c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 t="s">
        <v>977</v>
      </c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3">
        <f>pdeReportingDate</f>
        <v>45014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Булконсулт ЕООД Теодора Николаева Василева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2021-12-10T13:26:48Z</cp:lastPrinted>
  <dcterms:created xsi:type="dcterms:W3CDTF">2006-09-16T00:00:00Z</dcterms:created>
  <dcterms:modified xsi:type="dcterms:W3CDTF">2023-03-28T16:26:58Z</dcterms:modified>
  <cp:category/>
  <cp:version/>
  <cp:contentType/>
  <cp:contentStatus/>
</cp:coreProperties>
</file>